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tabRatio="816" firstSheet="1" activeTab="1"/>
  </bookViews>
  <sheets>
    <sheet name="StartUp" sheetId="1" state="hidden" r:id="rId1"/>
    <sheet name="Huyen TP" sheetId="2" r:id="rId2"/>
    <sheet name="CQĐV tỉnh" sheetId="3" r:id="rId3"/>
    <sheet name="Tổng hợp" sheetId="4" state="hidden" r:id="rId4"/>
    <sheet name="TP02" sheetId="5" state="hidden" r:id="rId5"/>
    <sheet name="TP03" sheetId="6" state="hidden" r:id="rId6"/>
    <sheet name="TP06" sheetId="7" state="hidden" r:id="rId7"/>
    <sheet name="TP07" sheetId="8" state="hidden" r:id="rId8"/>
    <sheet name="TP08" sheetId="9" state="hidden" r:id="rId9"/>
    <sheet name="TP09" sheetId="10" state="hidden" r:id="rId10"/>
    <sheet name="TP10" sheetId="11" state="hidden" r:id="rId11"/>
    <sheet name="TP11" sheetId="12" state="hidden" r:id="rId12"/>
    <sheet name="B" sheetId="13" state="hidden" r:id="rId13"/>
  </sheets>
  <externalReferences>
    <externalReference r:id="rId16"/>
    <externalReference r:id="rId17"/>
    <externalReference r:id="rId18"/>
    <externalReference r:id="rId19"/>
    <externalReference r:id="rId20"/>
    <externalReference r:id="rId21"/>
  </externalReferences>
  <definedNames>
    <definedName name="_Fill" hidden="1">#REF!</definedName>
    <definedName name="_xlnm._FilterDatabase" hidden="1">'[2]Sheet1'!#REF!</definedName>
    <definedName name="_Key1" localSheetId="12" hidden="1">#REF!</definedName>
    <definedName name="_Key1" localSheetId="2" hidden="1">#REF!</definedName>
    <definedName name="_Key1" localSheetId="1"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hidden="1">#REF!</definedName>
    <definedName name="_Key2" localSheetId="12" hidden="1">#REF!</definedName>
    <definedName name="_Key2" localSheetId="2" hidden="1">#REF!</definedName>
    <definedName name="_Key2" localSheetId="1"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1" hidden="1">#REF!</definedName>
    <definedName name="_Key2" hidden="1">#REF!</definedName>
    <definedName name="_Order1" hidden="1">255</definedName>
    <definedName name="_Order2" hidden="1">255</definedName>
    <definedName name="_Parse_Out" localSheetId="12" hidden="1">'[4]Quantity'!#REF!</definedName>
    <definedName name="_Parse_Out" localSheetId="2" hidden="1">'[4]Quantity'!#REF!</definedName>
    <definedName name="_Parse_Out" localSheetId="1" hidden="1">'[4]Quantity'!#REF!</definedName>
    <definedName name="_Parse_Out" localSheetId="4" hidden="1">'[4]Quantity'!#REF!</definedName>
    <definedName name="_Parse_Out" localSheetId="5" hidden="1">'[4]Quantity'!#REF!</definedName>
    <definedName name="_Parse_Out" localSheetId="6" hidden="1">'[4]Quantity'!#REF!</definedName>
    <definedName name="_Parse_Out" localSheetId="7" hidden="1">'[4]Quantity'!#REF!</definedName>
    <definedName name="_Parse_Out" localSheetId="8" hidden="1">'[4]Quantity'!#REF!</definedName>
    <definedName name="_Parse_Out" localSheetId="9" hidden="1">'[4]Quantity'!#REF!</definedName>
    <definedName name="_Parse_Out" localSheetId="10" hidden="1">'[4]Quantity'!#REF!</definedName>
    <definedName name="_Parse_Out" localSheetId="11" hidden="1">'[4]Quantity'!#REF!</definedName>
    <definedName name="_Parse_Out" hidden="1">'[4]Quantity'!#REF!</definedName>
    <definedName name="_Regression_Out" hidden="1">#REF!</definedName>
    <definedName name="_Regression_X" hidden="1">#REF!</definedName>
    <definedName name="_Regression_Y" hidden="1">#REF!</definedName>
    <definedName name="_Sort" localSheetId="12" hidden="1">#REF!</definedName>
    <definedName name="_Sort" localSheetId="2" hidden="1">#REF!</definedName>
    <definedName name="_Sort" localSheetId="1"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hidden="1">#REF!</definedName>
    <definedName name="_xlfn.BAHTTEXT" hidden="1">#NAME?</definedName>
    <definedName name="a1" hidden="1">{"'Sheet1'!$L$16"}</definedName>
    <definedName name="a129" hidden="1">{"Offgrid",#N/A,FALSE,"OFFGRID";"Region",#N/A,FALSE,"REGION";"Offgrid -2",#N/A,FALSE,"OFFGRID";"WTP",#N/A,FALSE,"WTP";"WTP -2",#N/A,FALSE,"WTP";"Project",#N/A,FALSE,"PROJECT";"Summary -2",#N/A,FALSE,"SUMMARY"}</definedName>
    <definedName name="a130" hidden="1">{"Offgrid",#N/A,FALSE,"OFFGRID";"Region",#N/A,FALSE,"REGION";"Offgrid -2",#N/A,FALSE,"OFFGRID";"WTP",#N/A,FALSE,"WTP";"WTP -2",#N/A,FALSE,"WTP";"Project",#N/A,FALSE,"PROJECT";"Summary -2",#N/A,FALSE,"SUMMARY"}</definedName>
    <definedName name="bbbbbbbbbbbbbb" hidden="1">{"'Sheet1'!$L$16"}</definedName>
    <definedName name="BVTINH" hidden="1">{"'Sheet1'!$L$16"}</definedName>
    <definedName name="Candoi" hidden="1">{"'Sheet1'!$L$16"}</definedName>
    <definedName name="cdps" hidden="1">{"'Sheet1'!$L$16"}</definedName>
    <definedName name="cdps1312" hidden="1">{"'Sheet1'!$L$16"}</definedName>
    <definedName name="CDPS141" hidden="1">{"'Sheet1'!$L$16"}</definedName>
    <definedName name="Code" localSheetId="12" hidden="1">#REF!</definedName>
    <definedName name="Code" localSheetId="2" hidden="1">#REF!</definedName>
    <definedName name="Code" localSheetId="1" hidden="1">#REF!</definedName>
    <definedName name="Code" localSheetId="4" hidden="1">#REF!</definedName>
    <definedName name="Code" localSheetId="5" hidden="1">#REF!</definedName>
    <definedName name="Code" localSheetId="6" hidden="1">#REF!</definedName>
    <definedName name="Code" localSheetId="7" hidden="1">#REF!</definedName>
    <definedName name="Code" localSheetId="8" hidden="1">#REF!</definedName>
    <definedName name="Code" localSheetId="9" hidden="1">#REF!</definedName>
    <definedName name="Code" localSheetId="10" hidden="1">#REF!</definedName>
    <definedName name="Code" localSheetId="11" hidden="1">#REF!</definedName>
    <definedName name="Code" hidden="1">#REF!</definedName>
    <definedName name="congGT" hidden="1">{"'Sheet1'!$L$16"}</definedName>
    <definedName name="data1" hidden="1">#REF!</definedName>
    <definedName name="data2" hidden="1">#REF!</definedName>
    <definedName name="data3" localSheetId="12" hidden="1">#REF!</definedName>
    <definedName name="data3" localSheetId="2" hidden="1">#REF!</definedName>
    <definedName name="data3" localSheetId="1" hidden="1">#REF!</definedName>
    <definedName name="data3" localSheetId="4" hidden="1">#REF!</definedName>
    <definedName name="data3" localSheetId="5" hidden="1">#REF!</definedName>
    <definedName name="data3" localSheetId="6" hidden="1">#REF!</definedName>
    <definedName name="data3" localSheetId="7" hidden="1">#REF!</definedName>
    <definedName name="data3" localSheetId="8" hidden="1">#REF!</definedName>
    <definedName name="data3" localSheetId="9" hidden="1">#REF!</definedName>
    <definedName name="data3" localSheetId="10" hidden="1">#REF!</definedName>
    <definedName name="data3" localSheetId="11" hidden="1">#REF!</definedName>
    <definedName name="data3" hidden="1">#REF!</definedName>
    <definedName name="DGTS" hidden="1">{"'Sheet1'!$L$16"}</definedName>
    <definedName name="dien" hidden="1">{"'Sheet1'!$L$16"}</definedName>
    <definedName name="Discount" localSheetId="12" hidden="1">#REF!</definedName>
    <definedName name="Discount" localSheetId="2" hidden="1">#REF!</definedName>
    <definedName name="Discount" localSheetId="1" hidden="1">#REF!</definedName>
    <definedName name="Discount" localSheetId="4" hidden="1">#REF!</definedName>
    <definedName name="Discount" localSheetId="5" hidden="1">#REF!</definedName>
    <definedName name="Discount" localSheetId="6" hidden="1">#REF!</definedName>
    <definedName name="Discount" localSheetId="7" hidden="1">#REF!</definedName>
    <definedName name="Discount" localSheetId="8" hidden="1">#REF!</definedName>
    <definedName name="Discount" localSheetId="9" hidden="1">#REF!</definedName>
    <definedName name="Discount" localSheetId="10" hidden="1">#REF!</definedName>
    <definedName name="Discount" localSheetId="11" hidden="1">#REF!</definedName>
    <definedName name="Discount" hidden="1">#REF!</definedName>
    <definedName name="display_area_2" hidden="1">#REF!</definedName>
    <definedName name="DKTINH" hidden="1">{"'Sheet1'!$L$16"}</definedName>
    <definedName name="DWPRICE" localSheetId="12" hidden="1">'[6]Quantity'!#REF!</definedName>
    <definedName name="DWPRICE" localSheetId="2" hidden="1">'[6]Quantity'!#REF!</definedName>
    <definedName name="DWPRICE" localSheetId="1" hidden="1">'[6]Quantity'!#REF!</definedName>
    <definedName name="DWPRICE" localSheetId="4" hidden="1">'[6]Quantity'!#REF!</definedName>
    <definedName name="DWPRICE" localSheetId="5" hidden="1">'[6]Quantity'!#REF!</definedName>
    <definedName name="DWPRICE" localSheetId="6" hidden="1">'[6]Quantity'!#REF!</definedName>
    <definedName name="DWPRICE" localSheetId="7" hidden="1">'[6]Quantity'!#REF!</definedName>
    <definedName name="DWPRICE" localSheetId="8" hidden="1">'[6]Quantity'!#REF!</definedName>
    <definedName name="DWPRICE" localSheetId="9" hidden="1">'[6]Quantity'!#REF!</definedName>
    <definedName name="DWPRICE" localSheetId="10" hidden="1">'[6]Quantity'!#REF!</definedName>
    <definedName name="DWPRICE" localSheetId="11" hidden="1">'[6]Quantity'!#REF!</definedName>
    <definedName name="DWPRICE" hidden="1">'[6]Quantity'!#REF!</definedName>
    <definedName name="FCode" hidden="1">#REF!</definedName>
    <definedName name="ffff" hidden="1">{"'Sheet1'!$L$16"}</definedName>
    <definedName name="h" hidden="1">{"'Sheet1'!$L$16"}</definedName>
    <definedName name="h1" hidden="1">{"'Sheet1'!$L$16"}</definedName>
    <definedName name="HiddenRows" hidden="1">#REF!</definedName>
    <definedName name="hieu" hidden="1">{"'Sheet1'!$L$16"}</definedName>
    <definedName name="ho"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hidden="1">{"'Sheet1'!$L$16"}</definedName>
    <definedName name="hu1" hidden="1">{"'Sheet1'!$L$16"}</definedName>
    <definedName name="hu2" hidden="1">{"'Sheet1'!$L$16"}</definedName>
    <definedName name="hu5" hidden="1">{"'Sheet1'!$L$16"}</definedName>
    <definedName name="hu6" hidden="1">{"'Sheet1'!$L$16"}</definedName>
    <definedName name="huuuu" hidden="1">{"'Sheet1'!$L$16"}</definedName>
    <definedName name="huy" hidden="1">{"'Sheet1'!$L$16"}</definedName>
    <definedName name="Î" hidden="1">{"'Sheet1'!$L$16"}</definedName>
    <definedName name="leon" hidden="1">{"'Sheet1'!$L$16"}</definedName>
    <definedName name="Liªn" hidden="1">{"'Sheet1'!$L$16"}</definedName>
    <definedName name="lllllllllllllllllllllllllllllllll" hidden="1">{"'Sheet1'!$L$16"}</definedName>
    <definedName name="m" hidden="1">{"'Sheet1'!$L$16"}</definedName>
    <definedName name="mmmmmmm" hidden="1">{"'Sheet1'!$L$16"}</definedName>
    <definedName name="mmmmmmmmmmmmmmmmmmmm" hidden="1">{"'Sheet1'!$L$16"}</definedName>
    <definedName name="nnnnnnnnnnnnnnnnnnnnnnnnnnnnnnnnnnnnnnnnnnn" hidden="1">{"'Sheet1'!$L$16"}</definedName>
    <definedName name="NSO2" hidden="1">{"'Sheet1'!$L$16"}</definedName>
    <definedName name="NSO3" hidden="1">{"'Sheet1'!$L$16"}</definedName>
    <definedName name="ơ" hidden="1">{"'Sheet1'!$L$16"}</definedName>
    <definedName name="OrderTable" localSheetId="12" hidden="1">#REF!</definedName>
    <definedName name="OrderTable" localSheetId="2" hidden="1">#REF!</definedName>
    <definedName name="OrderTable" localSheetId="1" hidden="1">#REF!</definedName>
    <definedName name="OrderTable" localSheetId="4" hidden="1">#REF!</definedName>
    <definedName name="OrderTable" localSheetId="5" hidden="1">#REF!</definedName>
    <definedName name="OrderTable" localSheetId="6" hidden="1">#REF!</definedName>
    <definedName name="OrderTable" localSheetId="7" hidden="1">#REF!</definedName>
    <definedName name="OrderTable" localSheetId="8" hidden="1">#REF!</definedName>
    <definedName name="OrderTable" localSheetId="9" hidden="1">#REF!</definedName>
    <definedName name="OrderTable" localSheetId="10" hidden="1">#REF!</definedName>
    <definedName name="OrderTable" localSheetId="11" hidden="1">#REF!</definedName>
    <definedName name="OrderTable" hidden="1">#REF!</definedName>
    <definedName name="pbkp" hidden="1">{"'Sheet1'!$L$16"}</definedName>
    <definedName name="pppppppppppppppp" hidden="1">{"'Sheet1'!$L$16"}</definedName>
    <definedName name="pppppppppppppppppppppppppppppppp" hidden="1">{"'Sheet1'!$L$16"}</definedName>
    <definedName name="ppppppppppppppppppppppppppppppppppppppp" hidden="1">{"'Sheet1'!$L$16"}</definedName>
    <definedName name="_xlnm.Print_Area" localSheetId="2">'CQĐV tỉnh'!$A$1:$I$85</definedName>
    <definedName name="_xlnm.Print_Area" localSheetId="1">'Huyen TP'!$A$1:$K$19</definedName>
    <definedName name="_xlnm.Print_Titles" localSheetId="12">'B'!$6:$6</definedName>
    <definedName name="_xlnm.Print_Titles" localSheetId="2">'CQĐV tỉnh'!$6:$9</definedName>
    <definedName name="_xlnm.Print_Titles" localSheetId="1">'Huyen TP'!$6:$9</definedName>
    <definedName name="_xlnm.Print_Titles" localSheetId="3">'Tổng hợp'!$6:$8</definedName>
    <definedName name="_xlnm.Print_Titles" localSheetId="4">'TP02'!$6:$6</definedName>
    <definedName name="_xlnm.Print_Titles" localSheetId="5">'TP03'!$6:$6</definedName>
    <definedName name="_xlnm.Print_Titles" localSheetId="6">'TP06'!$6:$6</definedName>
    <definedName name="_xlnm.Print_Titles" localSheetId="7">'TP07'!$6:$6</definedName>
    <definedName name="_xlnm.Print_Titles" localSheetId="9">'TP09'!$6:$6</definedName>
    <definedName name="_xlnm.Print_Titles" localSheetId="11">'TP11'!$6:$6</definedName>
    <definedName name="ProdForm" localSheetId="12" hidden="1">#REF!</definedName>
    <definedName name="ProdForm" localSheetId="2" hidden="1">#REF!</definedName>
    <definedName name="ProdForm" localSheetId="1" hidden="1">#REF!</definedName>
    <definedName name="ProdForm" localSheetId="4" hidden="1">#REF!</definedName>
    <definedName name="ProdForm" localSheetId="5" hidden="1">#REF!</definedName>
    <definedName name="ProdForm" localSheetId="6" hidden="1">#REF!</definedName>
    <definedName name="ProdForm" localSheetId="7" hidden="1">#REF!</definedName>
    <definedName name="ProdForm" localSheetId="8" hidden="1">#REF!</definedName>
    <definedName name="ProdForm" localSheetId="9" hidden="1">#REF!</definedName>
    <definedName name="ProdForm" localSheetId="10" hidden="1">#REF!</definedName>
    <definedName name="ProdForm" localSheetId="11" hidden="1">#REF!</definedName>
    <definedName name="ProdForm" hidden="1">#REF!</definedName>
    <definedName name="Product" localSheetId="12" hidden="1">#REF!</definedName>
    <definedName name="Product" localSheetId="2" hidden="1">#REF!</definedName>
    <definedName name="Product" localSheetId="1" hidden="1">#REF!</definedName>
    <definedName name="Product" localSheetId="4" hidden="1">#REF!</definedName>
    <definedName name="Product" localSheetId="5" hidden="1">#REF!</definedName>
    <definedName name="Product" localSheetId="6" hidden="1">#REF!</definedName>
    <definedName name="Product" localSheetId="7" hidden="1">#REF!</definedName>
    <definedName name="Product" localSheetId="8" hidden="1">#REF!</definedName>
    <definedName name="Product" localSheetId="9" hidden="1">#REF!</definedName>
    <definedName name="Product" localSheetId="10" hidden="1">#REF!</definedName>
    <definedName name="Product" localSheetId="11" hidden="1">#REF!</definedName>
    <definedName name="Product" hidden="1">#REF!</definedName>
    <definedName name="RCArea" localSheetId="12" hidden="1">#REF!</definedName>
    <definedName name="RCArea" localSheetId="2" hidden="1">#REF!</definedName>
    <definedName name="RCArea" localSheetId="1" hidden="1">#REF!</definedName>
    <definedName name="RCArea" localSheetId="4" hidden="1">#REF!</definedName>
    <definedName name="RCArea" localSheetId="5" hidden="1">#REF!</definedName>
    <definedName name="RCArea" localSheetId="6" hidden="1">#REF!</definedName>
    <definedName name="RCArea" localSheetId="7" hidden="1">#REF!</definedName>
    <definedName name="RCArea" localSheetId="8" hidden="1">#REF!</definedName>
    <definedName name="RCArea" localSheetId="9" hidden="1">#REF!</definedName>
    <definedName name="RCArea" localSheetId="10" hidden="1">#REF!</definedName>
    <definedName name="RCArea" localSheetId="11" hidden="1">#REF!</definedName>
    <definedName name="RCArea" hidden="1">#REF!</definedName>
    <definedName name="Sosanh2" hidden="1">{"'Sheet1'!$L$16"}</definedName>
    <definedName name="SpecialPrice" localSheetId="12" hidden="1">#REF!</definedName>
    <definedName name="SpecialPrice" localSheetId="2" hidden="1">#REF!</definedName>
    <definedName name="SpecialPrice" localSheetId="1" hidden="1">#REF!</definedName>
    <definedName name="SpecialPrice" localSheetId="4" hidden="1">#REF!</definedName>
    <definedName name="SpecialPrice" localSheetId="5" hidden="1">#REF!</definedName>
    <definedName name="SpecialPrice" localSheetId="6" hidden="1">#REF!</definedName>
    <definedName name="SpecialPrice" localSheetId="7" hidden="1">#REF!</definedName>
    <definedName name="SpecialPrice" localSheetId="8" hidden="1">#REF!</definedName>
    <definedName name="SpecialPrice" localSheetId="9" hidden="1">#REF!</definedName>
    <definedName name="SpecialPrice" localSheetId="10" hidden="1">#REF!</definedName>
    <definedName name="SpecialPrice" localSheetId="11" hidden="1">#REF!</definedName>
    <definedName name="SpecialPrice" hidden="1">#REF!</definedName>
    <definedName name="tbl_ProdInfo" localSheetId="12" hidden="1">#REF!</definedName>
    <definedName name="tbl_ProdInfo" localSheetId="2" hidden="1">#REF!</definedName>
    <definedName name="tbl_ProdInfo" localSheetId="1" hidden="1">#REF!</definedName>
    <definedName name="tbl_ProdInfo" localSheetId="4" hidden="1">#REF!</definedName>
    <definedName name="tbl_ProdInfo" localSheetId="5" hidden="1">#REF!</definedName>
    <definedName name="tbl_ProdInfo" localSheetId="6" hidden="1">#REF!</definedName>
    <definedName name="tbl_ProdInfo" localSheetId="7" hidden="1">#REF!</definedName>
    <definedName name="tbl_ProdInfo" localSheetId="8" hidden="1">#REF!</definedName>
    <definedName name="tbl_ProdInfo" localSheetId="9" hidden="1">#REF!</definedName>
    <definedName name="tbl_ProdInfo" localSheetId="10" hidden="1">#REF!</definedName>
    <definedName name="tbl_ProdInfo" localSheetId="11" hidden="1">#REF!</definedName>
    <definedName name="tbl_ProdInfo" hidden="1">#REF!</definedName>
    <definedName name="TH2" hidden="1">{"'Sheet1'!$L$16"}</definedName>
    <definedName name="tha" hidden="1">{"'Sheet1'!$L$16"}</definedName>
    <definedName name="Thuû" hidden="1">{"'Sheet1'!$L$16"}</definedName>
    <definedName name="tung" hidden="1">{"'Sheet1'!$L$16"}</definedName>
    <definedName name="uuuuuuuuuuuuuuu" hidden="1">{"'Sheet1'!$L$16"}</definedName>
    <definedName name="uuuuuuuuuuuuuuuuuuuuuuuuuuuuuu" hidden="1">{"'Sheet1'!$L$16"}</definedName>
    <definedName name="vivon" hidden="1">{"'Sheet1'!$L$16"}</definedName>
    <definedName name="vvvvvvvvvvvvvvvvvvvvvvvvvvvvvvvvvvvvvvvvv" hidden="1">{"'Sheet1'!$L$16"}</definedName>
    <definedName name="wrn.chi._.tiÆt." hidden="1">{#N/A,#N/A,FALSE,"Chi ti?t"}</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wwwwwwwwwwwwwwwwwwww" hidden="1">{"'Sheet1'!$L$16"}</definedName>
  </definedNames>
  <calcPr fullCalcOnLoad="1"/>
</workbook>
</file>

<file path=xl/sharedStrings.xml><?xml version="1.0" encoding="utf-8"?>
<sst xmlns="http://schemas.openxmlformats.org/spreadsheetml/2006/main" count="816" uniqueCount="247">
  <si>
    <t>Thành phố Tuyên Quang</t>
  </si>
  <si>
    <t>Công an tỉnh</t>
  </si>
  <si>
    <t xml:space="preserve">Tổng cộng </t>
  </si>
  <si>
    <t>Sở Tài chính</t>
  </si>
  <si>
    <t>1</t>
  </si>
  <si>
    <t>2</t>
  </si>
  <si>
    <t>3</t>
  </si>
  <si>
    <t>5</t>
  </si>
  <si>
    <t>6</t>
  </si>
  <si>
    <t>7</t>
  </si>
  <si>
    <t>8</t>
  </si>
  <si>
    <t>9</t>
  </si>
  <si>
    <t>11</t>
  </si>
  <si>
    <t>Sở Kế hoạch và Đầu tư</t>
  </si>
  <si>
    <t>Sở Nội vụ</t>
  </si>
  <si>
    <t>Cục Thống kê tỉnh</t>
  </si>
  <si>
    <t>Sở Công Thương</t>
  </si>
  <si>
    <t>Sở Giáo dục và Đào tạo</t>
  </si>
  <si>
    <t>Sở Y tế</t>
  </si>
  <si>
    <t>Sở Xây dựng</t>
  </si>
  <si>
    <t>Sở Thông tin và Truyền thông</t>
  </si>
  <si>
    <t>Sở Tài nguyên và Môi trường</t>
  </si>
  <si>
    <t>Sở Tư pháp</t>
  </si>
  <si>
    <t>Huyện Na Hang</t>
  </si>
  <si>
    <t>Huyện Yên Sơn</t>
  </si>
  <si>
    <t>Huyện Lâm Bình</t>
  </si>
  <si>
    <t>Huyện Chiêm Hóa</t>
  </si>
  <si>
    <t>Huyện Hàm Yên</t>
  </si>
  <si>
    <t>Sở Giao thông vận tải</t>
  </si>
  <si>
    <t>Bộ Chỉ huy Quân sự tỉnh</t>
  </si>
  <si>
    <t>Tên đơn vị</t>
  </si>
  <si>
    <t>Hội Nông dân tỉnh</t>
  </si>
  <si>
    <t>TT</t>
  </si>
  <si>
    <t>NỘI DUNG</t>
  </si>
  <si>
    <t xml:space="preserve">Ghi chú </t>
  </si>
  <si>
    <t>I</t>
  </si>
  <si>
    <t>II</t>
  </si>
  <si>
    <t>*</t>
  </si>
  <si>
    <t>Biểu 01</t>
  </si>
  <si>
    <t>Biểu 02</t>
  </si>
  <si>
    <t>Hỗ trợ xây dựng bể Biogas hoặc bể tự hoại</t>
  </si>
  <si>
    <t>Huyện Sơn Dương</t>
  </si>
  <si>
    <t>Văn phòng Điều phối nông thôn mới tỉnh</t>
  </si>
  <si>
    <t xml:space="preserve">Ủy ban Mặt trận Tổ quốc tỉnh </t>
  </si>
  <si>
    <t>Hội Liên hiệp phụ nữ tỉnh</t>
  </si>
  <si>
    <t>Sở Nông nghiệp và Phát triển nông thôn</t>
  </si>
  <si>
    <t>Sở Văn hoá, Thể thao và Du lịch</t>
  </si>
  <si>
    <t>Sở Lao động, Thương binh và Xã hội</t>
  </si>
  <si>
    <t>Văn phòng Ủy ban nhân dân tỉnh</t>
  </si>
  <si>
    <t xml:space="preserve">Huyện Lâm Bình </t>
  </si>
  <si>
    <t>-</t>
  </si>
  <si>
    <t>Đào tạo nghề cho lao động nông thôn</t>
  </si>
  <si>
    <t>TỔNG CỘNG (I+II+III)</t>
  </si>
  <si>
    <t>Thành phần số 06: Nâng cao chất lượng đời sống văn hóa của người dân nông thôn; bảo tồn và phát huy các giá trị văn hóa truyền thống theo hướng bền vững gắn với phát triển du lịch nông thôn</t>
  </si>
  <si>
    <t>Thành phần số 02: Phát triển hạ tầng kinh tế - xã hội, cơ bản đồng bộ, hiện đại, đảm bảo kết nối nông thôn - đô thị và kết nối các vùng miền</t>
  </si>
  <si>
    <t>Thành phần số 03: Tiếp tục thực hiện có hiệu quả cơ cấu lại ngành nông nghiệp, phát triển kinh tế nông thôn; triển khai Chương trình mỗi xã một sản phẩm (OCOP); phát triển mạnh ngành nghề nông thôn; nâng cao chất lượng đào tạo nghề cho lao động nông thôn góp phần nâng cao thu nhập người dân theo hướng bền vững</t>
  </si>
  <si>
    <t>Biểu 05</t>
  </si>
  <si>
    <t>Phát triển các mô hình thôn, xóm xanh sạch đẹp; khu dân cư kiểu mẫu</t>
  </si>
  <si>
    <t>Thành phần số 07: Nâng cao chất lượng môi trường; xây dựng cảnh quan nông thôn sáng - xanh - sạch - đẹp, an toàn; giữ gìn và khôi phục cảnh quan truyền thống của nông thôn Việt Nam</t>
  </si>
  <si>
    <t>Hỗ trợ cải tạo vườn hộ gia đình đạt chuẩn "Vườn mẫu nông thôn mới"</t>
  </si>
  <si>
    <t>Hỗ trợ xây dựng thôn đạt chuẩn "Thôn nông thôn mới kiểu mẫu"</t>
  </si>
  <si>
    <t>Biểu 06</t>
  </si>
  <si>
    <t xml:space="preserve">Sở Tư pháp </t>
  </si>
  <si>
    <t>Tăng cường hiệu quả công tác phổ biến, giáo dục pháp luật, hòa giải ở cơ sở, giải quyết hòa giải, mâu thuẫn ở khu vực nông thôn</t>
  </si>
  <si>
    <t>Biểu 07</t>
  </si>
  <si>
    <t>Thành phần số 09: Nâng cao chất lượng, phát huy vai trò của Mặt trận Tổ quốc Việt Nam và các tổ chức chính trị - xã hội trong xây dựng nông thôn mới</t>
  </si>
  <si>
    <t>Uỷ ban Mặt trận Tổ Quốc tỉnh</t>
  </si>
  <si>
    <t>Biểu 08</t>
  </si>
  <si>
    <t>Thực hiện Chương trình mỗi xã một sản phẩm (OCOP)</t>
  </si>
  <si>
    <t>Thành phần số 10: Giữ vững quốc phòng, an ninh và trật tự xã hội nông thôn</t>
  </si>
  <si>
    <t>Thành phần số 11: Tăng cường công tác giám sát, đánh giá thực hiện Chương trình; nâng cao năng lực xây dựng nông thôn mới; truyền thông về xây dựng nông thôn mới; thực hiện Phong trào thi đua cả nước chung sức xây dựng nông thôn mới</t>
  </si>
  <si>
    <t>Quản lý Chương trình</t>
  </si>
  <si>
    <t>Quản lý chương trình</t>
  </si>
  <si>
    <t>Phối hợp với Báo Tuyên Quang</t>
  </si>
  <si>
    <t>Phối hợp với cơ quan thông tấn, báo chí Trung ương xây dựng chuyên trang, chuyên đề về xây dựng nông thôn mới</t>
  </si>
  <si>
    <t>Hỗ trợ cuộc thi báo chí Tuyên Quang chung sức xây dựng nông thôn mới</t>
  </si>
  <si>
    <t>Tăng cường công tác giám sát, đánh giá chương trình</t>
  </si>
  <si>
    <t xml:space="preserve">Đẩy mạnh, đa đạng hóa hình thức thông tin, truyền thông </t>
  </si>
  <si>
    <t>Chi thường xuyên Văn phòng Điều phối nông thôn mới tỉnh</t>
  </si>
  <si>
    <t xml:space="preserve">Chi phí hoạt động Trang thông tin điện tử Văn phòng điều phối nông thôn mới tỉnh (chi phí cập nhật tin bài, nhuận bút và vận hành hoạt động; chi phí thuê dịch vụ chỗ đặt máy chủ) </t>
  </si>
  <si>
    <t>Phối hợp với Đài Phát thanh - Truyền hình tỉnh</t>
  </si>
  <si>
    <t>Đầu tư tăng cường cơ sở vật chất, thiết bị dạy học</t>
  </si>
  <si>
    <t>TỔNG CỘNG (I+II)</t>
  </si>
  <si>
    <t>Công An tỉnh</t>
  </si>
  <si>
    <t xml:space="preserve">Sở Nội vụ </t>
  </si>
  <si>
    <t>10</t>
  </si>
  <si>
    <t>Dự toán phân bổ</t>
  </si>
  <si>
    <t>STT</t>
  </si>
  <si>
    <t>Thành phần số 02</t>
  </si>
  <si>
    <t>Thành phần số 03</t>
  </si>
  <si>
    <t>Thành phần số 06</t>
  </si>
  <si>
    <t>Thành phần số 07</t>
  </si>
  <si>
    <t>Thành phần số 08</t>
  </si>
  <si>
    <t>Thành phần số 09</t>
  </si>
  <si>
    <t>Thành phần số 10</t>
  </si>
  <si>
    <t>Thành phần số 11</t>
  </si>
  <si>
    <t>Bộ Chỉ huy quân sự tỉnh</t>
  </si>
  <si>
    <t>Đơn vị tính: Nghìn đồng</t>
  </si>
  <si>
    <t>Biểu TH</t>
  </si>
  <si>
    <t>Dự toán phân bổ
(Nghìn đồng)</t>
  </si>
  <si>
    <t>Thành phần số 08: Đẩy mạnh và nâng cao chất lượng các dịch vụ hành chính công; nâng cao chất lượng hoạt động của chính quyền cơ sở; thúc đẩy quá trình chuyển đổi số trong NTM, tăng cường ứng dụng công nghệ thông tin, công nghệ số, xây dựng NTM thông minh; bảo đảm và tăng cường khả năng tiếp cận pháp luật cho người dân; tăng cường giải pháp nhằm đảm bảo bình đẳng giới và phòng chống bạo lực trên cơ sở giới</t>
  </si>
  <si>
    <t>Hỗ trợ chi phí tư vấn lập hồ sơ đánh giá, phân hạng sản phẩm OCOP</t>
  </si>
  <si>
    <t xml:space="preserve">Hỗ trợ chi phí tư vấn lập hồ sơ đánh giá, phân hạng sản phẩm OCOP </t>
  </si>
  <si>
    <t xml:space="preserve">Chi tổ chức họp, hội nghị </t>
  </si>
  <si>
    <t>(Kèm theo Tờ trình số:           /TTr-STC ngày           tháng 02 năm 2023 của Sở Tài chính)</t>
  </si>
  <si>
    <t>Hỗ trợ xây dựng mô hình trồng dưa lưới và các loại rau theo mùa trong nhà màng</t>
  </si>
  <si>
    <t>Hỗ trợ chi phí mua giống (cây ngô sinh khối) cho HTX Nông nghiệp và Dịch vụ Tân Thịnh</t>
  </si>
  <si>
    <t>Hỗ trợ chi phí mua giống (cây ớt) cho HTX Nông nghiệp Nhân Lý</t>
  </si>
  <si>
    <t xml:space="preserve">Hỗ trợ chi phí mua giống (cây dưa chuột) cho HTX Nông lâm nghiệp và dịch vụ Thành Công, xã Hùng Mỹ </t>
  </si>
  <si>
    <t>Hỗ trợ chi phí mua giống (cây dưa lưới) cho HTX Nông lâm nghiệp Kim Bình, xã Kim Bình</t>
  </si>
  <si>
    <t>Hỗ trợ dự án liên kết, kế hoạch liên kết chuỗi giá trị sản phẩm nông nghiệp</t>
  </si>
  <si>
    <t>Hỗ trợ xây dựng và phát triển hiệu quả các vùng nguyên liệu tập trung</t>
  </si>
  <si>
    <t>Hỗ trợ cơ giới hóa, ứng dụng công nghệ cao trong sản xuất nông nghiệp hiện đại</t>
  </si>
  <si>
    <t>Hỗ trợ tư vấn lập hồ sơ đánh giá, phân hạng sản phẩm OCOP</t>
  </si>
  <si>
    <t>Hỗ trợ chi phí bao bì, in tem</t>
  </si>
  <si>
    <t>III</t>
  </si>
  <si>
    <t>IV</t>
  </si>
  <si>
    <t>V</t>
  </si>
  <si>
    <t>Dự án sản xuất rau theo chuỗi giá trị trên địa bàn các huyện, thành phố</t>
  </si>
  <si>
    <t>Duy trì hoạt động trang website OCOP tỉnh Tuyên Quang</t>
  </si>
  <si>
    <t xml:space="preserve"> -</t>
  </si>
  <si>
    <t>Tổ chức Hội nghị sơ kết 2 năm thực hiện Chương trình OCOP tỉnh Tuyên Quang</t>
  </si>
  <si>
    <t xml:space="preserve"> Chi phí tổ chức thi đánh giá, phân hạng sản phẩm OCOP </t>
  </si>
  <si>
    <t>In giấy chứng nhận đạt sao của sản phẩm, biểu trưng in màu logo OCOP</t>
  </si>
  <si>
    <t>Chi giải thưởng cho các sản phẩm đạt sao</t>
  </si>
  <si>
    <t>VI</t>
  </si>
  <si>
    <t>Hỗ trợ phát triển thị trường và xúc tiến thương mại nông sản</t>
  </si>
  <si>
    <t>Khảo sát tìm hiểu thông tin về sản phẩm, tình hình sản xuất, kênh phân phối, tiêu thụ; Lựa chọn địa điểm thực hiện và sản phẩm đưa vào mô hình</t>
  </si>
  <si>
    <t>Hỗ trợ đơn vị xây dựng mô hình về trang thiết bị phục vụ bán hàng, thu mua và giới thiệu sản phẩm</t>
  </si>
  <si>
    <t>Công tác tuyên truyền, giới thiệu, quảng bá mô hình</t>
  </si>
  <si>
    <t>Tổ chức Đoàn làm việc về công tác kết nối thị trường, tiêu thụ sản phẩm với các Doanh nghiệp lớn có hệ thống phân phối trên toàn quốc</t>
  </si>
  <si>
    <t>Biểu 03</t>
  </si>
  <si>
    <t>Nâng cao hiệu quả hoạt động của thiết chế văn hóa, thể thao cơ sở</t>
  </si>
  <si>
    <t>Tăng cường cơ sở vật chất cho hệ thống thông tin và truyền thông cơ sở</t>
  </si>
  <si>
    <t>Chi sửa chữa, nâng cấp thiết bị công nghệ thông tin các thôn</t>
  </si>
  <si>
    <t xml:space="preserve">Lắp đặt cụm loa ứng dụng công nghệ thông tin - viễn thông xã </t>
  </si>
  <si>
    <t>Mở rộng hệ thống cụm loa ứng dụng công nghệ thôn tin - viên thông các thôn</t>
  </si>
  <si>
    <t>Chia theo nội dung thành phần</t>
  </si>
  <si>
    <t>Hỗ trợ phát triển, nhân rộng các mô hình phân loại chất thải tại nguồn phát sinh</t>
  </si>
  <si>
    <t>Biểu 04</t>
  </si>
  <si>
    <t>Hỗ trợ xây dựng hệ thống chiếu sáng các thôn tại xã Thái Long</t>
  </si>
  <si>
    <t>Hỗ trợ mua thùng chứa rác thải rắn sinh hoạt tại xã Tràng Đà</t>
  </si>
  <si>
    <t>Nâng cao nhận thức, thông tin về trợ giúp pháp lý; tăng cường khả năng thụ hưởng dịch vụ trợ giúp pháp lý</t>
  </si>
  <si>
    <t>TỔNG CỘNG</t>
  </si>
  <si>
    <t>Tổ chức học tập kinh nghiệm về nông thôn mới</t>
  </si>
  <si>
    <t>Chi hỗ trợ xây dựng các mô hình điểm và nhân rộng các mô hình sẵn có để vun đắp, gìn giữ giá trị tốt đẹp và phát triển hệ giá trị gia đình Việt Nam (xã Kim Phú)</t>
  </si>
  <si>
    <t>Chi hỗ trợ xây dựng các mô hình điểm và nhân rộng các mô hình sẵn có để vun đắp, gìn giữ giá trị tốt đẹp và phát triển hệ giá trị gia đình Việt Nam (Mô hình câu lạc bộ xây dựng gia đình hạnh phúc và mô hình Làng quê an toàn xã Lưỡng Vượng)</t>
  </si>
  <si>
    <t>4</t>
  </si>
  <si>
    <t>Thực hiện Cuộc vận động "Xây dựng gia đình 5 không, 3 sạch" xã Lưỡng Vượng</t>
  </si>
  <si>
    <t>Kiểm tra, thẩm định kết quả lấy ý kiến sự hài lòng của người dân về kết quả xây dựng nông thôn mới</t>
  </si>
  <si>
    <t>giao kp ở QĐ 686</t>
  </si>
  <si>
    <t>Mua sắm trang thiết bị phòng học bộ môn tin học trang cấp cho các trường THCS tại các xã thực hiện xây dựng nông thôn mới</t>
  </si>
  <si>
    <t>Tổ chức Hội nghị khai trương mô hình</t>
  </si>
  <si>
    <t>Hỗ trợ tư vấn, giám sát và gắn mã số vùng trồng đối với vùng trồng các sản phẩm chủ lực của xã</t>
  </si>
  <si>
    <t>Hỗ trợ tư vấn, giám sát và gắn mã số vùng trồng cho cây bưởi của xã Bình Xa, xã Đức Ninh</t>
  </si>
  <si>
    <t>Hỗ trợ cơ giới hóa, ứng dụng công nghệ cao trong sản xuất nông nghiệp hiện đại xã Thái Long, xã An Khang, xã Kim Phú</t>
  </si>
  <si>
    <t>Hỗ trợ cơ giới hóa, ứng dụng công nghệ cao trong sản xuất nông nghiệp hiện đại xã Lưỡng Vượng</t>
  </si>
  <si>
    <t>Hỗ trợ xây dựng và đăng ký nhãn hiệu các sản phẩm OCOP (03 sản phẩm)</t>
  </si>
  <si>
    <t>Hỗ trợ các khu dân cư tổ chức Hội nghị nhân dân lấy ý kiến đánh giá sự hài lòng của người dân đối với kết quả xây dựng nông thôn mới ở 24 xã</t>
  </si>
  <si>
    <t>Tập huấn công tác công an thực hiện tiêu chí 19 về an ninh trật tự</t>
  </si>
  <si>
    <t>Xây dựng duy trì mô hình quần chúng tự quản về an ninh trật tự</t>
  </si>
  <si>
    <t>Tuyên truyền về công tác công an thực hiện chương trình mục tiêu quốc gia xây dựng nông thôn mới</t>
  </si>
  <si>
    <t>Xây dựng trang thông tin điện tử về tuyên truyền nông thôn mới tại xã Thành Long, xã Hùng Đức, xã Minh Hương, xã  Đức Ninh</t>
  </si>
  <si>
    <t>Tuyên truyền về xây dựng nông thôn mới (cấp huyện, cấp xã)</t>
  </si>
  <si>
    <t>Hỗ trợ xây dựng và nhân rộng các mô hình thôn, xóm sáng, xanh, sạch, đẹp, an toàn</t>
  </si>
  <si>
    <t>Mua sắm các trang thiết bị phục vụ cho hoạt động văn hóa, văn nghệ, thể thao cấp thôn</t>
  </si>
  <si>
    <t>Mua sắm các trang thiết thiết bị phục vụ cho hoạt động văn hóa, văn nghệ, thể thao tại Nhà văn hóa thôn</t>
  </si>
  <si>
    <t>Mua sắm trang thiết bị phục vụ cho hoạt động văn hóa, văn nghệ, thể thao tại Trung tâm Văn hóa - Thể thao huyện</t>
  </si>
  <si>
    <t>Trang thiết thiết bị phục vụ cho hoạt động văn hóa, văn nghệ, thể thao tại Nhà văn hóa 5 xã (Thành Long, Hùng Đức, Minh Hương, Đức Ninh, Bình Xa)</t>
  </si>
  <si>
    <t>Xây dựng thư viện, tủ sách tại Trung tâm Văn hóa - Thể thao huyện</t>
  </si>
  <si>
    <t>Xây dựng thư viện, tủ sách xã (Thành Long, Hùng Đức, Minh Hương, Đức Ninh)</t>
  </si>
  <si>
    <t>Xây dựng tủ sách các thôn (xã Minh Hương 20 thôn, xã Thành Long 16 thôn, xã Hùng Đức 22 thôn, xã Đức Ninh 17 Thôn, xã Bình Xa 18 thôn)</t>
  </si>
  <si>
    <t>Mua sắm trang thiết thiết bị phục vụ cho hoạt động văn hóa, văn nghệ, thể thao cấp xã</t>
  </si>
  <si>
    <t>Xây dựng thư viện, tủ sách xã</t>
  </si>
  <si>
    <t>Mua sắm các trang thiết bị phục vụ cho hoạt động văn hóa, văn nghệ, thể thao cấp xã</t>
  </si>
  <si>
    <t>Hỗ trợ HTX Nông nghiệp và Dịch vụ Tân Thịnh mua máy làm đất đa năng (công suất 30-40 mã lực) và các phụ kiện kèm theo (Phay, lồng, cầy, lên luống…)</t>
  </si>
  <si>
    <t>Hỗ trợ HTX Nông nghiệp Nhân Lý, xã Nhân Lý mua máy làm đất đa năng (công suất 30-40 mã lực) và các phụ kiện kèm theo (Phay, lồng, cầy, lên luống…)</t>
  </si>
  <si>
    <t>Hỗ trợ HTX Dịch vụ Nông nghiệp Đồng Tiến, xã Hòa Phú mua máy làm đất đa năng (công suất 30-40 mã lực) và các phụ kiện kèm theo (Phay, lồng, cầy, lên luống…)</t>
  </si>
  <si>
    <t>Hỗ trợ HTX Nông lâm nghiệp và dịch vụ Thành Công, xã Hùng Mỹ mua máy làm đất đa năng (công suất 30-40 mã lực) và các phụ kiện kèm theo (Phay, lồng, cầy, lên luống…)</t>
  </si>
  <si>
    <t>Hỗ trợ HTX Nông nghiệp và Dịch vụ Ngọc Hội mua máy làm đất đa năng (công suất 30-40 mã lực) và các phụ kiện kèm theo (Phay, lồng, cầy, lên luống…)</t>
  </si>
  <si>
    <t>Hỗ trợ HTX Nông nghiệp và Dịch vụ Kiên Đài mua máy làm đất đa năng (công suất 30-40 mã lực) và các phụ kiện kèm theo (Phay, lồng, cầy, lên luống…)</t>
  </si>
  <si>
    <t>Hỗ trợ chi phí mua giống (cây ớt) cho HTX Nông lâm nghiệp Yên Nguyên, xã Yên Nguyên</t>
  </si>
  <si>
    <t>Hỗ trợ HTX Nông lâm nghiệp Yên Nguyên, xã Yên Nguyên mua máy làm đất đa năng (công suất 30-40 mã lực) và các phụ kiện kèm theo (Phay, lồng, cầy, lên luống…)</t>
  </si>
  <si>
    <t>Hỗ trợ HTX Nông lâm nghiệp Trung Hà, xã Trung Hà mua máy làm đất đa năng (công suất 30-40 mã lực) và các phụ kiện kèm theo (Phay, lồng, cầy, lên luống…)</t>
  </si>
  <si>
    <t>Hỗ trợ HTX Nông lâm nghiệp Kim Bình, xã Kim Bình mua máy làm đất đa năng (công suất 30-40 mã lực) và các phụ kiện kèm theo (Phay, lồng, cầy, lên luống…)</t>
  </si>
  <si>
    <t>Hỗ trợ HTX Nông lâm nghiệp Thương mại và Dịch vụ Hoàng Gia, xã Vinh Quang mua máy làm đất đa năng (công suất 30-40 mã lực) và các phụ kiện kèm theo (Phay, lồng, cầy, lên luống…)</t>
  </si>
  <si>
    <t>Thay thế cụm loa ứng dụng công nghệ thông tin - viễn thông xã (Ngọc Hội, Yên Nguyên, Phúc Thịnh)</t>
  </si>
  <si>
    <t>Mua sắm các trang thiết bị phục vụ cho hoạt động văn hóa, văn nghệ, thể thao tại Trung tâm Văn hóa - Thể thao xã (xã Ngọc Hội, xã Trung Hà)</t>
  </si>
  <si>
    <t>Mua sắm các trang thiết bị phục vụ cho hoạt động văn hóa, văn nghệ, thể thao nhà văn hóa thôn tại xã Ngọc Hội</t>
  </si>
  <si>
    <t>Xây dựng tủ sách thôn</t>
  </si>
  <si>
    <t>Phát triển các mô hình xử lý nước thải sinh hoạt quy mô hộ gia đình, cấp thôn</t>
  </si>
  <si>
    <t>Hỗ trợ xây dựng rãnh thoát nước thải khu dân cư Thôn Liên Nghĩa, xã Vinh Quang</t>
  </si>
  <si>
    <t>Hỗ trợ nâng cao chất lượng, hiệu quả hoạt động của mô hình tổ hội nghề chăn nuôi lợn nái, lợn thịt thôn Yên Quang, xã Yên Nguyên</t>
  </si>
  <si>
    <t>Hỗ trợ nâng cao chất lượng, hiệu quả hoạt động của mô hình tổ liên kết trồng cây ăn quả thôn Khuân Trú, xã Yên Nguyên</t>
  </si>
  <si>
    <t>Hỗ trợ nâng cao chất lượng, hiệu quả hoạt động của mô hình tổ hội nghề bún khô, phở khô, xã Ngọc Hội</t>
  </si>
  <si>
    <t>Hỗ trợ tư vấn, giám sát và gắn mã số vùng trồng cho cây chè Shan tuyết tại xã Hồng Thái và cây dược liệu làm men lá phục vụ sản phẩm rượu ngô men lá Na Hang</t>
  </si>
  <si>
    <t>BIỂU TỔNG HỢP KẾ HOẠCH PHÂN BỔ VỐN SỰ NGHIỆP NĂM 2023 
THỰC HIỆN CHƯƠNG TRÌNH MỤC TIÊU QUỐC GIA XÂY DỰNG NÔNG THÔN MỚI TỈNH TUYÊN QUANG</t>
  </si>
  <si>
    <t>PHÂN BỔ VỐN SỰ NGHIỆP NGÂN SÁCH NHÀ NƯỚC THỰC HIỆN CHƯƠNG TRÌNH MỤC TIÊU QUỐC GIA XÂY DỰNG NÔNG THÔN MỚI 
TỈNH TUYÊN QUANG NĂM 2023</t>
  </si>
  <si>
    <t xml:space="preserve">Hỗ trợ tư vấn, giám sát và gắn mã số vùng trồng đối với vùng trồng các sản phẩm chủ lực </t>
  </si>
  <si>
    <t>Xây dựng trang thông tin điện tử về tuyên truyền nông thôn mới tại xã: Phúc Ninh, Chiêu Yên, Xuân Vân, Tân Long, Phú Thịnh</t>
  </si>
  <si>
    <t>Thực hiện Đề án/Kế hoạch tổ chức phân loại thu gom vận chuyển chất thải rắn sinh hoạt trên địa bàn thành phố</t>
  </si>
  <si>
    <t>Thực hiện Đề án/Kế hoạch tổ chức phân loại thu gom vận chuyển chất thải rắn sinh hoạt trên địa bàn huyện</t>
  </si>
  <si>
    <t>Hỗ trợ chi phí mua sắm máy móc sử dụng trong nông nghiệp</t>
  </si>
  <si>
    <t>Tập huấn cho cán bộ xã, thôn làm công tác xây dựng nông thôn mới</t>
  </si>
  <si>
    <t>Bồi dưỡng kiến thức nông thôn mới cho Công chức Địa chính - Nông nghiệp - Xây dựng và Môi trường xã</t>
  </si>
  <si>
    <t>Bồi dưỡng kiến thức nông thôn mới cho Công chức Văn phòng - Thống kê xã</t>
  </si>
  <si>
    <t>Bồi dưỡng kiến thức nông thôn mới cho công chức Văn hóa - Xã hội xã</t>
  </si>
  <si>
    <t>Hỗ trợ làm mô hình du lịch cộng đồng tại xã Tứ Quận</t>
  </si>
  <si>
    <t>VII</t>
  </si>
  <si>
    <t>TỔNG CỘNG (I+...+VII)</t>
  </si>
  <si>
    <t>Thực hiện Chương trình phát triển du lịch nông thôn trong xây dựng nông thôn mới</t>
  </si>
  <si>
    <t>Hỗ trợ kinh phí hoạt động đối với thiết chế văn hóa, thể thao xã, thôn và hỗ trợ kinh phí tổ chức giải thể thao cấp xã, thôn</t>
  </si>
  <si>
    <t>thôn</t>
  </si>
  <si>
    <t>Đào tạo, tập huấn nâng cao nhận thức và chuyển đổi tư duy cho cán bộ làm công tác xây dựng nông thôn mới</t>
  </si>
  <si>
    <t>Mua sắm trang thiết bị phòng học bộ môn tin học trang cấp cho các trường tại 01 xã thực hiện xây dựng nông thôn mới nâng cao</t>
  </si>
  <si>
    <t>TỔNG CỘNG (1+2+3)</t>
  </si>
  <si>
    <t>Thực hiện tổ chức phân loại thu gom vận chuyển chất thải rắn trên địa bàn huyện, thành phố; Hỗ trợ phát triển, nhân rộng các mô hình phân loại chất thải tại nguồn phát sinh; Xây dựng, lắp đặt bể chứa, khu vực lưu chứa bao gói thuốc bảo vệ thực vật sau sử dụng</t>
  </si>
  <si>
    <t xml:space="preserve">TỔNG CỘNG </t>
  </si>
  <si>
    <t>Thực hiện tổ chức phân loại thu gom vận chuyển chất thải rắn trên địa bàn huyện, thành phố; Hỗ trợ phát triển, nhân rộng các mô hình phân loại chất thải tại nguồn phát sinh; Xây dựng, lắp đặt bể chứa, khu vực lưu chứa bao gói thuốc bảo vệ thực vật sau sử dụng; Phát triển các mô hình thôn, xóm xanh sạch đẹp; khu dân cư kiểu mẫu</t>
  </si>
  <si>
    <t>7 xã đạt chuẩn</t>
  </si>
  <si>
    <t>3 xã đạt chuẩn</t>
  </si>
  <si>
    <t>1 xã đạt chuẩn</t>
  </si>
  <si>
    <t>5 xã đạt chuẩn</t>
  </si>
  <si>
    <t>2 xã đạt chuẩn</t>
  </si>
  <si>
    <t>BIỂU GIAO DỰ TOÁN VỐN SỰ NGHIỆP THỰC HIỆN CHƯƠNG TRÌNH MỤC TIÊU QUỐC GIA XÂY DỰNG NÔNG THÔN MỚI TỈNH TUYÊN QUANG NĂM 2023</t>
  </si>
  <si>
    <t>Nội dung</t>
  </si>
  <si>
    <t>Tổng cộng</t>
  </si>
  <si>
    <t>Trong đó</t>
  </si>
  <si>
    <t>Dự toán vốn sự nghiệp năm 2023</t>
  </si>
  <si>
    <r>
      <rPr>
        <b/>
        <sz val="12"/>
        <color indexed="8"/>
        <rFont val="Times New Roman"/>
        <family val="1"/>
      </rPr>
      <t>Thành phần số 02:</t>
    </r>
    <r>
      <rPr>
        <sz val="12"/>
        <color indexed="8"/>
        <rFont val="Times New Roman"/>
        <family val="1"/>
      </rPr>
      <t xml:space="preserve"> Phát triển hạ tầng kinh tế - xã hội, cơ bản đồng bộ, hiện đại, đảm bảo kết nối nông thôn - đô thị và kết nối các vùng miền</t>
    </r>
  </si>
  <si>
    <r>
      <rPr>
        <b/>
        <sz val="12"/>
        <color indexed="8"/>
        <rFont val="Times New Roman"/>
        <family val="1"/>
      </rPr>
      <t>Thành phần số 03:</t>
    </r>
    <r>
      <rPr>
        <sz val="12"/>
        <color indexed="8"/>
        <rFont val="Times New Roman"/>
        <family val="1"/>
      </rPr>
      <t xml:space="preserve"> Tiếp tục thực hiện có hiệu quả cơ cấu lại ngành nông nghiệp, phát triển kinh tế nông thôn; triển khai Chương trình mỗi xã một sản phẩm (OCOP); phát triển mạnh ngành nghề nông thôn; nâng cao chất lượng đào tạo nghề cho lao động nông thôn góp phần nâng cao thu nhập người dân theo hướng bền vững</t>
    </r>
  </si>
  <si>
    <r>
      <rPr>
        <b/>
        <sz val="12"/>
        <color indexed="8"/>
        <rFont val="Times New Roman"/>
        <family val="1"/>
      </rPr>
      <t>Thành phần số 06:</t>
    </r>
    <r>
      <rPr>
        <sz val="12"/>
        <color indexed="8"/>
        <rFont val="Times New Roman"/>
        <family val="1"/>
      </rPr>
      <t xml:space="preserve"> Nâng cao chất lượng đời sống văn hóa của người dân nông thôn; bảo tồn và phát huy các giá trị văn hóa truyền thống theo hướng bền vững gắn với phát triển du lịch nông thôn</t>
    </r>
  </si>
  <si>
    <r>
      <rPr>
        <b/>
        <sz val="12"/>
        <color indexed="8"/>
        <rFont val="Times New Roman"/>
        <family val="1"/>
      </rPr>
      <t>Thành phần số 07:</t>
    </r>
    <r>
      <rPr>
        <sz val="12"/>
        <color indexed="8"/>
        <rFont val="Times New Roman"/>
        <family val="1"/>
      </rPr>
      <t xml:space="preserve"> Nâng cao chất lượng môi trường; xây dựng cảnh quan nông thôn sáng - xanh - sạch - đẹp, an toàn; giữ gìn và khôi phục cảnh quan truyền thống của nông thôn Việt Nam</t>
    </r>
  </si>
  <si>
    <r>
      <rPr>
        <b/>
        <sz val="12"/>
        <color indexed="8"/>
        <rFont val="Times New Roman"/>
        <family val="1"/>
      </rPr>
      <t>Thành phần số 08:</t>
    </r>
    <r>
      <rPr>
        <sz val="12"/>
        <color indexed="8"/>
        <rFont val="Times New Roman"/>
        <family val="1"/>
      </rPr>
      <t xml:space="preserve"> Đẩy mạnh và nâng cao chất lượng các dịch vụ hành chính công; nâng cao chất lượng hoạt động của chính quyền cơ sở; thúc đẩy quá trình chuyển đổi số trong NTM, tăng cường ứng dụng công nghệ thông tin, công nghệ số, xây dựng NTM thông minh; bảo đảm và tăng cường khả năng tiếp cận pháp luật cho người dân; tăng cường giải pháp nhằm đảm bảo bình đẳng giới và phòng chống bạo lực trên cơ sở giới</t>
    </r>
  </si>
  <si>
    <r>
      <rPr>
        <b/>
        <sz val="12"/>
        <color indexed="8"/>
        <rFont val="Times New Roman"/>
        <family val="1"/>
      </rPr>
      <t>Thành phần số 09:</t>
    </r>
    <r>
      <rPr>
        <sz val="12"/>
        <color indexed="8"/>
        <rFont val="Times New Roman"/>
        <family val="1"/>
      </rPr>
      <t xml:space="preserve"> Nâng cao chất lượng, phát huy vai trò của Mặt trận Tổ quốc Việt Nam và các tổ chức chính trị - xã hội trong xây dựng nông thôn mới</t>
    </r>
  </si>
  <si>
    <r>
      <rPr>
        <b/>
        <sz val="12"/>
        <color indexed="8"/>
        <rFont val="Times New Roman"/>
        <family val="1"/>
      </rPr>
      <t>Thành phần số 10:</t>
    </r>
    <r>
      <rPr>
        <sz val="12"/>
        <color indexed="8"/>
        <rFont val="Times New Roman"/>
        <family val="1"/>
      </rPr>
      <t xml:space="preserve"> Giữ vững quốc phòng, an ninh và trật tự xã hội nông thôn</t>
    </r>
  </si>
  <si>
    <r>
      <rPr>
        <b/>
        <sz val="12"/>
        <color indexed="8"/>
        <rFont val="Times New Roman"/>
        <family val="1"/>
      </rPr>
      <t>Thành phần số 11:</t>
    </r>
    <r>
      <rPr>
        <sz val="12"/>
        <color indexed="8"/>
        <rFont val="Times New Roman"/>
        <family val="1"/>
      </rPr>
      <t xml:space="preserve"> Tăng cường công tác giám sát, đánh giá thực hiện Chương trình; nâng cao năng lực xây dựng nông thôn mới; truyền thông về xây dựng nông thôn mới; thực hiện Phong trào thi đua cả nước chung sức xây dựng nông thôn mới</t>
    </r>
  </si>
  <si>
    <t xml:space="preserve">Chi phí tổ chức thi đánh giá, phân hạng sản phẩm OCOP </t>
  </si>
  <si>
    <t>Biểu số 01</t>
  </si>
  <si>
    <t>Biểu số 02</t>
  </si>
  <si>
    <t>Sở, ngành, đơn vị cấp tỉnh (*)</t>
  </si>
  <si>
    <t>BIỂU GIAO DỰ TOÁN VỐN SỰ NGHIỆP THỰC HIỆN CHƯƠNG TRÌNH MỤC TIÊU QUỐC GIA XÂY DỰNG NÔNG THÔN MỚI TỈNH TUYÊN QUANG NĂM 2023 CHO CÁC SỞ, NGÀNH, ĐƠN VỊ CẤP TỈNH</t>
  </si>
  <si>
    <t>(*) Dự toán chi tiết của các sở, ngành, đơn vị cấp tỉnh theo Biểu số 02.</t>
  </si>
  <si>
    <t>Tên đơn vị/Nội dung</t>
  </si>
  <si>
    <t>Tập hợp các VBQPPL có liên quan đến công tác hoà giải ở cơ sở, in, cung cấp cho các Tổ hoà giải trên địa bàn tỉnh để phục vụ công tác hoà giải</t>
  </si>
  <si>
    <t xml:space="preserve">Tổ chức truyền thông trực tiếp điểm về TGPL tại các xã nông thôn mới </t>
  </si>
  <si>
    <t>(Kèm theo Quyết định số: 80 /QĐ-UBND  ngày  28 tháng  02 năm 2023 của UBND tỉnh)</t>
  </si>
</sst>
</file>

<file path=xl/styles.xml><?xml version="1.0" encoding="utf-8"?>
<styleSheet xmlns="http://schemas.openxmlformats.org/spreadsheetml/2006/main">
  <numFmts count="7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_-* #,##0_-;\-* #,##0_-;_-* &quot;-&quot;_-;_-@_-"/>
    <numFmt numFmtId="166" formatCode="_-* #,##0.00_-;\-* #,##0.00_-;_-* &quot;-&quot;??_-;_-@_-"/>
    <numFmt numFmtId="167" formatCode="_-* #,##0\ &quot;₫&quot;_-;\-* #,##0\ &quot;₫&quot;_-;_-* &quot;-&quot;\ &quot;₫&quot;_-;_-@_-"/>
    <numFmt numFmtId="168" formatCode="_-* #,##0\ _₫_-;\-* #,##0\ _₫_-;_-* &quot;-&quot;\ _₫_-;_-@_-"/>
    <numFmt numFmtId="169" formatCode="_(* #,##0_);_(* \(#,##0\);_(* &quot;-&quot;??_);_(@_)"/>
    <numFmt numFmtId="170" formatCode="#,##0.0"/>
    <numFmt numFmtId="171" formatCode="#.##0."/>
    <numFmt numFmtId="172" formatCode="&quot;\&quot;#,##0;[Red]&quot;\&quot;&quot;\&quot;\-#,##0"/>
    <numFmt numFmtId="173" formatCode="#,##0\ &quot;€&quot;;[Red]\-#,##0\ &quot;€&quot;"/>
    <numFmt numFmtId="174" formatCode="_-&quot;€&quot;* #,##0_-;\-&quot;€&quot;* #,##0_-;_-&quot;€&quot;* &quot;-&quot;_-;_-@_-"/>
    <numFmt numFmtId="175" formatCode="_-&quot;€&quot;* #,##0.00_-;\-&quot;€&quot;* #,##0.00_-;_-&quot;€&quot;* &quot;-&quot;??_-;_-@_-"/>
    <numFmt numFmtId="176" formatCode="&quot;\&quot;#,##0.00;[Red]&quot;\&quot;\-#,##0.00"/>
    <numFmt numFmtId="177" formatCode="&quot;\&quot;#,##0;[Red]&quot;\&quot;\-#,##0"/>
    <numFmt numFmtId="178" formatCode="0.0"/>
    <numFmt numFmtId="179" formatCode="_ &quot;\&quot;* #,##0_ ;_ &quot;\&quot;* \-#,##0_ ;_ &quot;\&quot;* &quot;-&quot;_ ;_ @_ "/>
    <numFmt numFmtId="180" formatCode="0.000000000"/>
    <numFmt numFmtId="181" formatCode="_ &quot;\&quot;* #,##0.00_ ;_ &quot;\&quot;* \-#,##0.00_ ;_ &quot;\&quot;* &quot;-&quot;??_ ;_ @_ "/>
    <numFmt numFmtId="182" formatCode="_-* #,##0.0_-;\-* #,##0.0_-;_-* &quot;-&quot;??_-;_-@_-"/>
    <numFmt numFmtId="183" formatCode="_ * #,##0_ ;_ * \-#,##0_ ;_ * &quot;-&quot;_ ;_ @_ "/>
    <numFmt numFmtId="184" formatCode="_ * #,##0.00_ ;_ * \-#,##0.00_ ;_ * &quot;-&quot;??_ ;_ @_ "/>
    <numFmt numFmtId="185" formatCode="#,##0;\-#,##0;&quot;-&quot;"/>
    <numFmt numFmtId="186" formatCode="0.000_)"/>
    <numFmt numFmtId="187" formatCode="_-&quot;\&quot;* #,##0_-;\-&quot;\&quot;* #,##0_-;_-&quot;\&quot;* &quot;-&quot;_-;_-@_-"/>
    <numFmt numFmtId="188" formatCode="_-* #,##0.00\ _€_-;\-* #,##0.00\ _€_-;_-* &quot;-&quot;??\ _€_-;_-@_-"/>
    <numFmt numFmtId="189" formatCode="#.#"/>
    <numFmt numFmtId="190" formatCode="#,##0\ &quot;€&quot;;\-#,##0\ &quot;€&quot;"/>
    <numFmt numFmtId="191" formatCode="0.0%"/>
    <numFmt numFmtId="192" formatCode="#,##0;\(#,##0\)"/>
    <numFmt numFmtId="193" formatCode="_-&quot;\&quot;* #,##0.00_-;\-&quot;\&quot;* #,##0.00_-;_-&quot;\&quot;* &quot;-&quot;??_-;_-@_-"/>
    <numFmt numFmtId="194" formatCode="_(&quot;kr&quot;\ * #,##0.00_);_(&quot;kr&quot;\ * \(#,##0.00\);_(&quot;kr&quot;\ * &quot;-&quot;??_);_(@_)"/>
    <numFmt numFmtId="195" formatCode="\$#,##0\ ;\(\$#,##0\)"/>
    <numFmt numFmtId="196" formatCode="\t0.00%"/>
    <numFmt numFmtId="197" formatCode="0.00000%"/>
    <numFmt numFmtId="198" formatCode="0.000"/>
    <numFmt numFmtId="199" formatCode="&quot;\&quot;#,##0.00;[Red]&quot;\&quot;&quot;\&quot;&quot;\&quot;&quot;\&quot;&quot;\&quot;&quot;\&quot;\-#,##0.00"/>
    <numFmt numFmtId="200" formatCode="\t#\ ??/??"/>
    <numFmt numFmtId="201" formatCode="\$#,##0.00_);[Red]\(\$#,##0.00\)"/>
    <numFmt numFmtId="202" formatCode="_-[$€-2]* #,##0.00_-;\-[$€-2]* #,##0.00_-;_-[$€-2]* &quot;-&quot;??_-"/>
    <numFmt numFmtId="203" formatCode="#,###;\-#,###;&quot;&quot;;_(@_)"/>
    <numFmt numFmtId="204" formatCode="_-&quot;IR£&quot;* #,##0.00_-;\-&quot;IR£&quot;* #,##0.00_-;_-&quot;IR£&quot;* &quot;-&quot;??_-;_-@_-"/>
    <numFmt numFmtId="205" formatCode="&quot;£&quot;#,##0;[Red]\-&quot;£&quot;#,##0"/>
    <numFmt numFmtId="206" formatCode="0.0_ "/>
    <numFmt numFmtId="207" formatCode="&quot;\&quot;#,##0;[Red]\-&quot;\&quot;#,##0"/>
    <numFmt numFmtId="208" formatCode="&quot;\&quot;#,##0.00;\-&quot;\&quot;#,##0.00"/>
    <numFmt numFmtId="209" formatCode="0.00_)"/>
    <numFmt numFmtId="210" formatCode="\$#,##0.00_);\(\$#,##0.00\)"/>
    <numFmt numFmtId="211" formatCode="_(* #,##0,_);_(* \(#,##0,\);_(* &quot;-&quot;_);_(@_)"/>
    <numFmt numFmtId="212" formatCode="#,##0.00\ &quot;F&quot;;[Red]\-#,##0.00\ &quot;F&quot;"/>
    <numFmt numFmtId="213" formatCode="0_);\(0\)"/>
    <numFmt numFmtId="214" formatCode="_-&quot;£&quot;* #,##0.00_-;\-&quot;£&quot;* #,##0.00_-;_-&quot;£&quot;* &quot;-&quot;??_-;_-@_-"/>
    <numFmt numFmtId="215" formatCode="0.00000000"/>
    <numFmt numFmtId="216" formatCode="&quot;£&quot;#,##0;\-&quot;£&quot;#,##0"/>
    <numFmt numFmtId="217" formatCode="_-* #,##0\ &quot;€&quot;_-;\-* #,##0\ &quot;€&quot;_-;_-* &quot;-&quot;\ &quot;€&quot;_-;_-@_-"/>
    <numFmt numFmtId="218" formatCode="_-* #,##0\ _€_-;\-* #,##0\ _€_-;_-* &quot;-&quot;??\ _€_-;_-@_-"/>
    <numFmt numFmtId="219" formatCode="_-* #,##0.0\ _F_-;\-* #,##0.0\ _F_-;_-* &quot;-&quot;??\ _F_-;_-@_-"/>
    <numFmt numFmtId="220" formatCode="#,##0.00\ &quot;F&quot;;\-#,##0.00\ &quot;F&quot;"/>
    <numFmt numFmtId="221" formatCode="_-* #,##0\ _€_-;\-* #,##0\ _€_-;_-* &quot;-&quot;\ _€_-;_-@_-"/>
    <numFmt numFmtId="222" formatCode="#,##0.0;[Red]#,##0.0"/>
    <numFmt numFmtId="223" formatCode="mm/dd/yy"/>
    <numFmt numFmtId="224" formatCode="0000"/>
    <numFmt numFmtId="225" formatCode="_-* #,##0\ &quot;F&quot;_-;\-* #,##0\ &quot;F&quot;_-;_-* &quot;-&quot;\ &quot;F&quot;_-;_-@_-"/>
    <numFmt numFmtId="226" formatCode="0.000\ "/>
    <numFmt numFmtId="227" formatCode="#,##0\ &quot;Lt&quot;;[Red]\-#,##0\ &quot;Lt&quot;"/>
    <numFmt numFmtId="228" formatCode="#,##0\ &quot;F&quot;;[Red]\-#,##0\ &quot;F&quot;"/>
    <numFmt numFmtId="229" formatCode="#,##0.00\ &quot;DM&quot;;[Red]\-#,##0.00\ &quot;DM&quot;"/>
    <numFmt numFmtId="230" formatCode="_(* #,##0.0_);_(* \(#,##0.0\);_(* &quot;-&quot;??_);_(@_)"/>
  </numFmts>
  <fonts count="187">
    <font>
      <sz val="10"/>
      <name val="Arial"/>
      <family val="0"/>
    </font>
    <font>
      <sz val="12"/>
      <color indexed="8"/>
      <name val="Times New Roman"/>
      <family val="2"/>
    </font>
    <font>
      <sz val="12"/>
      <name val="Times New Roman"/>
      <family val="1"/>
    </font>
    <font>
      <sz val="12"/>
      <name val=".VnTime"/>
      <family val="2"/>
    </font>
    <font>
      <sz val="10"/>
      <name val="Times New Roman"/>
      <family val="1"/>
    </font>
    <font>
      <sz val="8"/>
      <name val="Arial"/>
      <family val="2"/>
    </font>
    <font>
      <b/>
      <sz val="12"/>
      <name val=".VnTime"/>
      <family val="2"/>
    </font>
    <font>
      <sz val="11"/>
      <color indexed="8"/>
      <name val=".VnArial"/>
      <family val="2"/>
    </font>
    <font>
      <sz val="12"/>
      <name val="Arial"/>
      <family val="2"/>
    </font>
    <font>
      <sz val="10"/>
      <name val=".VnArial"/>
      <family val="2"/>
    </font>
    <font>
      <sz val="12"/>
      <name val=".VnArial Narrow"/>
      <family val="2"/>
    </font>
    <font>
      <sz val="10"/>
      <name val="MS Sans Serif"/>
      <family val="2"/>
    </font>
    <font>
      <sz val="14"/>
      <color indexed="8"/>
      <name val="Times New Roman"/>
      <family val="2"/>
    </font>
    <font>
      <sz val="8"/>
      <name val="Times New Roman"/>
      <family val="1"/>
    </font>
    <font>
      <b/>
      <sz val="12"/>
      <name val="Arial"/>
      <family val="2"/>
    </font>
    <font>
      <sz val="10"/>
      <name val=".VnTime"/>
      <family val="2"/>
    </font>
    <font>
      <sz val="11"/>
      <name val=".VnTime"/>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name val="돋움체"/>
      <family val="3"/>
    </font>
    <font>
      <sz val="10"/>
      <name val="?? ??"/>
      <family val="1"/>
    </font>
    <font>
      <sz val="14"/>
      <name val="??"/>
      <family val="3"/>
    </font>
    <font>
      <sz val="12"/>
      <name val="????"/>
      <family val="1"/>
    </font>
    <font>
      <sz val="12"/>
      <name val="Courier"/>
      <family val="3"/>
    </font>
    <font>
      <sz val="12"/>
      <name val="???"/>
      <family val="1"/>
    </font>
    <font>
      <sz val="12"/>
      <name val="|??¢¥¢¬¨Ï"/>
      <family val="1"/>
    </font>
    <font>
      <sz val="10"/>
      <name val="Helv"/>
      <family val="2"/>
    </font>
    <font>
      <sz val="9"/>
      <name val="Arial"/>
      <family val="2"/>
    </font>
    <font>
      <sz val="11"/>
      <name val="–¾’©"/>
      <family val="1"/>
    </font>
    <font>
      <b/>
      <u val="single"/>
      <sz val="14"/>
      <color indexed="8"/>
      <name val=".VnBook-AntiquaH"/>
      <family val="2"/>
    </font>
    <font>
      <sz val="12"/>
      <name val="¹ÙÅÁÃ¼"/>
      <family val="1"/>
    </font>
    <font>
      <i/>
      <sz val="12"/>
      <color indexed="8"/>
      <name val=".VnBook-AntiquaH"/>
      <family val="2"/>
    </font>
    <font>
      <sz val="11"/>
      <color indexed="8"/>
      <name val="Calibri"/>
      <family val="2"/>
    </font>
    <font>
      <sz val="12"/>
      <color indexed="8"/>
      <name val=".VnTime"/>
      <family val="2"/>
    </font>
    <font>
      <b/>
      <sz val="12"/>
      <color indexed="8"/>
      <name val=".VnBook-Antiqua"/>
      <family val="2"/>
    </font>
    <font>
      <i/>
      <sz val="12"/>
      <color indexed="8"/>
      <name val=".VnBook-Antiqua"/>
      <family val="2"/>
    </font>
    <font>
      <sz val="11"/>
      <color indexed="9"/>
      <name val="Calibri"/>
      <family val="2"/>
    </font>
    <font>
      <sz val="12"/>
      <color indexed="9"/>
      <name val=".VnTime"/>
      <family val="2"/>
    </font>
    <font>
      <sz val="12"/>
      <name val="±¼¸²Ã¼"/>
      <family val="3"/>
    </font>
    <font>
      <sz val="12"/>
      <name val="¹UAAA¼"/>
      <family val="3"/>
    </font>
    <font>
      <sz val="11"/>
      <color indexed="20"/>
      <name val="Calibri"/>
      <family val="2"/>
    </font>
    <font>
      <b/>
      <i/>
      <sz val="14"/>
      <name val="VNTime"/>
      <family val="2"/>
    </font>
    <font>
      <sz val="11"/>
      <color indexed="8"/>
      <name val="Arial"/>
      <family val="2"/>
    </font>
    <font>
      <sz val="14"/>
      <name val=".VnTime"/>
      <family val="2"/>
    </font>
    <font>
      <i/>
      <sz val="10"/>
      <color indexed="56"/>
      <name val="Arial"/>
      <family val="2"/>
    </font>
    <font>
      <sz val="12"/>
      <name val="Tms Rmn"/>
      <family val="0"/>
    </font>
    <font>
      <sz val="12"/>
      <name val="µ¸¿òÃ¼"/>
      <family val="3"/>
    </font>
    <font>
      <sz val="11"/>
      <name val="µ¸¿ò"/>
      <family val="1"/>
    </font>
    <font>
      <sz val="10"/>
      <name val="±¼¸²A¼"/>
      <family val="3"/>
    </font>
    <font>
      <sz val="10"/>
      <color indexed="8"/>
      <name val="Arial"/>
      <family val="2"/>
    </font>
    <font>
      <b/>
      <sz val="11"/>
      <color indexed="52"/>
      <name val="Calibri"/>
      <family val="2"/>
    </font>
    <font>
      <b/>
      <sz val="10"/>
      <name val="Helv"/>
      <family val="2"/>
    </font>
    <font>
      <b/>
      <sz val="11"/>
      <color indexed="9"/>
      <name val="Calibri"/>
      <family val="2"/>
    </font>
    <font>
      <b/>
      <sz val="8"/>
      <name val="Arial"/>
      <family val="2"/>
    </font>
    <font>
      <sz val="11"/>
      <name val="Tms Rmn"/>
      <family val="0"/>
    </font>
    <font>
      <sz val="12"/>
      <color indexed="8"/>
      <name val=".VnArial"/>
      <family val="2"/>
    </font>
    <font>
      <sz val="10"/>
      <name val="MS Serif"/>
      <family val="1"/>
    </font>
    <font>
      <b/>
      <sz val="11"/>
      <name val="VNTimeH"/>
      <family val="2"/>
    </font>
    <font>
      <sz val="10"/>
      <color indexed="8"/>
      <name val="MS Sans Serif"/>
      <family val="2"/>
    </font>
    <font>
      <sz val="10"/>
      <name val="Arial CE"/>
      <family val="0"/>
    </font>
    <font>
      <sz val="10"/>
      <color indexed="16"/>
      <name val="MS Serif"/>
      <family val="1"/>
    </font>
    <font>
      <i/>
      <sz val="11"/>
      <color indexed="23"/>
      <name val="Calibri"/>
      <family val="2"/>
    </font>
    <font>
      <sz val="11"/>
      <color indexed="17"/>
      <name val="Calibri"/>
      <family val="2"/>
    </font>
    <font>
      <sz val="10"/>
      <name val=".VnArialH"/>
      <family val="2"/>
    </font>
    <font>
      <sz val="13"/>
      <name val=".VnTime"/>
      <family val="2"/>
    </font>
    <font>
      <b/>
      <sz val="12"/>
      <color indexed="9"/>
      <name val="Tms Rmn"/>
      <family val="0"/>
    </font>
    <font>
      <b/>
      <sz val="12"/>
      <name val="Helv"/>
      <family val="2"/>
    </font>
    <font>
      <b/>
      <sz val="15"/>
      <color indexed="56"/>
      <name val="Calibri"/>
      <family val="2"/>
    </font>
    <font>
      <b/>
      <sz val="13"/>
      <color indexed="56"/>
      <name val="Calibri"/>
      <family val="2"/>
    </font>
    <font>
      <b/>
      <sz val="11"/>
      <color indexed="56"/>
      <name val="Calibri"/>
      <family val="2"/>
    </font>
    <font>
      <b/>
      <sz val="18"/>
      <name val="Arial"/>
      <family val="2"/>
    </font>
    <font>
      <b/>
      <sz val="8"/>
      <name val="MS Sans Serif"/>
      <family val="2"/>
    </font>
    <font>
      <b/>
      <sz val="10"/>
      <name val=".VnTime"/>
      <family val="2"/>
    </font>
    <font>
      <b/>
      <sz val="14"/>
      <name val=".VnTimeH"/>
      <family val="2"/>
    </font>
    <font>
      <u val="single"/>
      <sz val="12"/>
      <color indexed="12"/>
      <name val="Times New Roman"/>
      <family val="1"/>
    </font>
    <font>
      <sz val="12"/>
      <name val="??"/>
      <family val="1"/>
    </font>
    <font>
      <sz val="11"/>
      <color indexed="62"/>
      <name val="Calibri"/>
      <family val="2"/>
    </font>
    <font>
      <sz val="11"/>
      <color indexed="52"/>
      <name val="Calibri"/>
      <family val="2"/>
    </font>
    <font>
      <b/>
      <sz val="12"/>
      <color indexed="16"/>
      <name val="Times New Roman"/>
      <family val="1"/>
    </font>
    <font>
      <b/>
      <sz val="11"/>
      <name val="Helv"/>
      <family val="2"/>
    </font>
    <font>
      <sz val="11"/>
      <color indexed="60"/>
      <name val="Calibri"/>
      <family val="2"/>
    </font>
    <font>
      <sz val="7"/>
      <name val="Small Fonts"/>
      <family val="2"/>
    </font>
    <font>
      <b/>
      <i/>
      <sz val="16"/>
      <name val="Helv"/>
      <family val="0"/>
    </font>
    <font>
      <b/>
      <sz val="11"/>
      <color indexed="63"/>
      <name val="Calibri"/>
      <family val="2"/>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10"/>
      <name val="Courier"/>
      <family val="3"/>
    </font>
    <font>
      <b/>
      <sz val="10.5"/>
      <name val=".VnAvantH"/>
      <family val="2"/>
    </font>
    <font>
      <sz val="10"/>
      <name val="3C_Times_T"/>
      <family val="0"/>
    </font>
    <font>
      <b/>
      <sz val="8"/>
      <color indexed="8"/>
      <name val="Helv"/>
      <family val="0"/>
    </font>
    <font>
      <sz val="12"/>
      <name val="VNTime"/>
      <family val="0"/>
    </font>
    <font>
      <sz val="11"/>
      <name val=".VnAvant"/>
      <family val="2"/>
    </font>
    <font>
      <b/>
      <sz val="18"/>
      <color indexed="56"/>
      <name val="Times New Roman"/>
      <family val="2"/>
    </font>
    <font>
      <sz val="9.5"/>
      <name val=".VnBlackH"/>
      <family val="2"/>
    </font>
    <font>
      <b/>
      <sz val="10"/>
      <name val=".VnBahamasBH"/>
      <family val="2"/>
    </font>
    <font>
      <b/>
      <sz val="11"/>
      <name val=".VnArialH"/>
      <family val="2"/>
    </font>
    <font>
      <b/>
      <sz val="10"/>
      <name val=".VnArialH"/>
      <family val="2"/>
    </font>
    <font>
      <b/>
      <sz val="11"/>
      <color indexed="8"/>
      <name val="Calibri"/>
      <family val="2"/>
    </font>
    <font>
      <sz val="10"/>
      <name val=".VnAvant"/>
      <family val="2"/>
    </font>
    <font>
      <b/>
      <sz val="8"/>
      <name val="VN Helvetica"/>
      <family val="0"/>
    </font>
    <font>
      <b/>
      <sz val="10"/>
      <name val="VN AvantGBook"/>
      <family val="0"/>
    </font>
    <font>
      <b/>
      <sz val="16"/>
      <name val=".VnTime"/>
      <family val="2"/>
    </font>
    <font>
      <sz val="9"/>
      <name val=".VnTime"/>
      <family val="2"/>
    </font>
    <font>
      <sz val="11"/>
      <color indexed="10"/>
      <name val="Calibri"/>
      <family val="2"/>
    </font>
    <font>
      <sz val="14"/>
      <name val=".VnArial"/>
      <family val="2"/>
    </font>
    <font>
      <sz val="10"/>
      <name val=" "/>
      <family val="1"/>
    </font>
    <font>
      <sz val="14"/>
      <name val="뼻뮝"/>
      <family val="3"/>
    </font>
    <font>
      <sz val="12"/>
      <name val="바탕체"/>
      <family val="3"/>
    </font>
    <font>
      <sz val="12"/>
      <name val="뼻뮝"/>
      <family val="1"/>
    </font>
    <font>
      <sz val="10"/>
      <name val="명조"/>
      <family val="3"/>
    </font>
    <font>
      <sz val="10"/>
      <name val="굴림체"/>
      <family val="3"/>
    </font>
    <font>
      <sz val="10"/>
      <name val="ＭＳ Ｐゴシック"/>
      <family val="3"/>
    </font>
    <font>
      <sz val="13"/>
      <name val="Times New Roman"/>
      <family val="1"/>
    </font>
    <font>
      <b/>
      <sz val="13"/>
      <name val="Times New Roman"/>
      <family val="1"/>
    </font>
    <font>
      <i/>
      <sz val="13"/>
      <name val="Times New Roman"/>
      <family val="1"/>
    </font>
    <font>
      <b/>
      <i/>
      <sz val="13"/>
      <name val="Times New Roman"/>
      <family val="1"/>
    </font>
    <font>
      <b/>
      <sz val="13"/>
      <color indexed="8"/>
      <name val="Times New Roman"/>
      <family val="1"/>
    </font>
    <font>
      <sz val="12"/>
      <color indexed="8"/>
      <name val="Calibri"/>
      <family val="2"/>
    </font>
    <font>
      <b/>
      <i/>
      <sz val="13"/>
      <color indexed="8"/>
      <name val="Times New Roman"/>
      <family val="1"/>
    </font>
    <font>
      <i/>
      <sz val="12"/>
      <color indexed="8"/>
      <name val="Times New Roman"/>
      <family val="1"/>
    </font>
    <font>
      <sz val="13"/>
      <color indexed="8"/>
      <name val="Times New Roman"/>
      <family val="1"/>
    </font>
    <font>
      <i/>
      <sz val="13"/>
      <color indexed="8"/>
      <name val="Times New Roman"/>
      <family val="1"/>
    </font>
    <font>
      <sz val="13"/>
      <color indexed="8"/>
      <name val="Arial"/>
      <family val="2"/>
    </font>
    <font>
      <sz val="13"/>
      <color indexed="10"/>
      <name val="Times New Roman"/>
      <family val="1"/>
    </font>
    <font>
      <i/>
      <sz val="11"/>
      <color indexed="8"/>
      <name val="Times New Roman"/>
      <family val="1"/>
    </font>
    <font>
      <sz val="11"/>
      <color indexed="8"/>
      <name val="Times New Roman"/>
      <family val="1"/>
    </font>
    <font>
      <i/>
      <sz val="14"/>
      <color indexed="8"/>
      <name val="Times New Roman"/>
      <family val="1"/>
    </font>
    <font>
      <b/>
      <sz val="13"/>
      <color indexed="10"/>
      <name val="Times New Roman"/>
      <family val="1"/>
    </font>
    <font>
      <b/>
      <i/>
      <sz val="12"/>
      <color indexed="8"/>
      <name val="Times New Roman"/>
      <family val="1"/>
    </font>
    <font>
      <b/>
      <sz val="14"/>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2"/>
      <color theme="1"/>
      <name val="Calibri"/>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i/>
      <sz val="12"/>
      <color theme="1"/>
      <name val="Times New Roman"/>
      <family val="1"/>
    </font>
    <font>
      <sz val="12"/>
      <color theme="1"/>
      <name val="Arial"/>
      <family val="2"/>
    </font>
    <font>
      <sz val="13"/>
      <color theme="1"/>
      <name val="Times New Roman"/>
      <family val="1"/>
    </font>
    <font>
      <b/>
      <i/>
      <sz val="13"/>
      <color theme="1"/>
      <name val="Times New Roman"/>
      <family val="1"/>
    </font>
    <font>
      <i/>
      <sz val="13"/>
      <color theme="1"/>
      <name val="Times New Roman"/>
      <family val="1"/>
    </font>
    <font>
      <b/>
      <sz val="13"/>
      <color theme="1"/>
      <name val="Times New Roman"/>
      <family val="1"/>
    </font>
    <font>
      <sz val="13"/>
      <color theme="1"/>
      <name val="Arial"/>
      <family val="2"/>
    </font>
    <font>
      <sz val="13"/>
      <color rgb="FFFF0000"/>
      <name val="Times New Roman"/>
      <family val="1"/>
    </font>
    <font>
      <i/>
      <sz val="11"/>
      <color theme="1"/>
      <name val="Times New Roman"/>
      <family val="1"/>
    </font>
    <font>
      <sz val="11"/>
      <color theme="1"/>
      <name val="Times New Roman"/>
      <family val="1"/>
    </font>
    <font>
      <i/>
      <sz val="14"/>
      <color theme="1"/>
      <name val="Times New Roman"/>
      <family val="1"/>
    </font>
    <font>
      <sz val="13"/>
      <color rgb="FF000000"/>
      <name val="Times New Roman"/>
      <family val="1"/>
    </font>
    <font>
      <b/>
      <sz val="13"/>
      <color rgb="FFFF0000"/>
      <name val="Times New Roman"/>
      <family val="1"/>
    </font>
    <font>
      <b/>
      <i/>
      <sz val="12"/>
      <color theme="1"/>
      <name val="Times New Roman"/>
      <family val="1"/>
    </font>
    <font>
      <sz val="12"/>
      <color rgb="FF000000"/>
      <name val="Times New Roman"/>
      <family val="1"/>
    </font>
    <font>
      <b/>
      <sz val="14"/>
      <color theme="1"/>
      <name val="Times New Roman"/>
      <family val="1"/>
    </font>
  </fonts>
  <fills count="71">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indexed="23"/>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indexed="1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mediumGray">
        <fgColor indexed="22"/>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s>
  <borders count="49">
    <border>
      <left/>
      <right/>
      <top/>
      <bottom/>
      <diagonal/>
    </border>
    <border>
      <left style="thin"/>
      <right style="thin"/>
      <top style="thin"/>
      <bottom style="thin"/>
    </border>
    <border>
      <left style="medium"/>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border>
    <border>
      <left>
        <color indexed="63"/>
      </left>
      <right style="double"/>
      <top>
        <color indexed="63"/>
      </top>
      <bottom>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style="thin"/>
      <top style="hair"/>
      <bottom style="hair"/>
    </border>
    <border>
      <left style="thin"/>
      <right style="thin"/>
      <top/>
      <bottom style="hair"/>
    </border>
    <border>
      <left>
        <color indexed="63"/>
      </left>
      <right>
        <color indexed="63"/>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style="thin"/>
      <right style="thin"/>
      <top/>
      <bottom/>
    </border>
    <border>
      <left>
        <color indexed="63"/>
      </left>
      <right>
        <color indexed="63"/>
      </right>
      <top style="double"/>
      <bottom>
        <color indexed="63"/>
      </bottom>
    </border>
    <border>
      <left style="thin"/>
      <right/>
      <top style="thin"/>
      <bottom style="thin"/>
    </border>
    <border>
      <left>
        <color indexed="63"/>
      </left>
      <right style="medium">
        <color indexed="63"/>
      </right>
      <top>
        <color indexed="63"/>
      </top>
      <bottom>
        <color indexed="63"/>
      </bottom>
    </border>
    <border>
      <left style="thin"/>
      <right style="thin"/>
      <top style="hair"/>
      <bottom style="hair"/>
    </border>
    <border>
      <left style="double"/>
      <right style="thin"/>
      <top style="double"/>
      <bottom>
        <color indexed="63"/>
      </bottom>
    </border>
    <border>
      <left>
        <color indexed="63"/>
      </left>
      <right>
        <color indexed="63"/>
      </right>
      <top style="thin">
        <color indexed="62"/>
      </top>
      <bottom style="double">
        <color indexed="62"/>
      </bottom>
    </border>
    <border>
      <left style="double"/>
      <right style="thin"/>
      <top style="hair"/>
      <bottom style="double"/>
    </border>
    <border>
      <left>
        <color indexed="63"/>
      </left>
      <right>
        <color indexed="63"/>
      </right>
      <top style="thin">
        <color theme="4"/>
      </top>
      <bottom style="double">
        <color theme="4"/>
      </bottom>
    </border>
    <border>
      <left>
        <color indexed="63"/>
      </left>
      <right>
        <color indexed="63"/>
      </right>
      <top>
        <color indexed="63"/>
      </top>
      <bottom style="hair"/>
    </border>
    <border>
      <left style="thin"/>
      <right style="thin"/>
      <top style="hair"/>
      <bottom style="thin"/>
    </border>
    <border>
      <left style="thin"/>
      <right style="thin"/>
      <top style="hair"/>
      <bottom>
        <color indexed="63"/>
      </bottom>
    </border>
    <border>
      <left/>
      <right/>
      <top/>
      <bottom style="thin"/>
    </border>
    <border>
      <left>
        <color indexed="63"/>
      </left>
      <right>
        <color indexed="63"/>
      </right>
      <top style="thin"/>
      <bottom>
        <color indexed="63"/>
      </bottom>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style="hair"/>
      <bottom style="thin"/>
    </border>
    <border>
      <left>
        <color indexed="63"/>
      </left>
      <right style="thin"/>
      <top style="thin"/>
      <bottom style="thin"/>
    </border>
  </borders>
  <cellStyleXfs count="16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3" fillId="0" borderId="0" applyNumberFormat="0" applyFill="0" applyBorder="0" applyAlignment="0" applyProtection="0"/>
    <xf numFmtId="3" fontId="33" fillId="0" borderId="1">
      <alignment/>
      <protection/>
    </xf>
    <xf numFmtId="44" fontId="0" fillId="0" borderId="0" applyFont="0" applyFill="0" applyBorder="0" applyAlignment="0" applyProtection="0"/>
    <xf numFmtId="0" fontId="34" fillId="0" borderId="0" applyFont="0" applyFill="0" applyBorder="0" applyAlignment="0" applyProtection="0"/>
    <xf numFmtId="172" fontId="0" fillId="0" borderId="0" applyFont="0" applyFill="0" applyBorder="0" applyAlignment="0" applyProtection="0"/>
    <xf numFmtId="0" fontId="0" fillId="0" borderId="0" applyNumberFormat="0" applyFill="0" applyBorder="0" applyAlignment="0" applyProtection="0"/>
    <xf numFmtId="40" fontId="35" fillId="0" borderId="0" applyFont="0" applyFill="0" applyBorder="0" applyAlignment="0" applyProtection="0"/>
    <xf numFmtId="38" fontId="35" fillId="0" borderId="0" applyFont="0" applyFill="0" applyBorder="0" applyAlignment="0" applyProtection="0"/>
    <xf numFmtId="165" fontId="36" fillId="0" borderId="0" applyFont="0" applyFill="0" applyBorder="0" applyAlignment="0" applyProtection="0"/>
    <xf numFmtId="166" fontId="36" fillId="0" borderId="0" applyFont="0" applyFill="0" applyBorder="0" applyAlignment="0" applyProtection="0"/>
    <xf numFmtId="173" fontId="37" fillId="0" borderId="0" applyFont="0" applyFill="0" applyBorder="0" applyAlignment="0" applyProtection="0"/>
    <xf numFmtId="0" fontId="38"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9" fillId="0" borderId="0">
      <alignment/>
      <protection/>
    </xf>
    <xf numFmtId="40" fontId="35" fillId="0" borderId="0" applyFont="0" applyFill="0" applyBorder="0" applyAlignment="0" applyProtection="0"/>
    <xf numFmtId="38" fontId="35" fillId="0" borderId="0" applyFont="0" applyFill="0" applyBorder="0" applyAlignment="0" applyProtection="0"/>
    <xf numFmtId="0" fontId="0" fillId="0" borderId="0" applyNumberFormat="0" applyFill="0" applyBorder="0" applyAlignment="0" applyProtection="0"/>
    <xf numFmtId="0" fontId="0" fillId="0" borderId="0">
      <alignment/>
      <protection/>
    </xf>
    <xf numFmtId="0" fontId="4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0" fillId="0" borderId="0">
      <alignment/>
      <protection/>
    </xf>
    <xf numFmtId="0" fontId="15" fillId="0" borderId="0" applyNumberFormat="0" applyFill="0" applyBorder="0" applyAlignment="0" applyProtection="0"/>
    <xf numFmtId="0" fontId="4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0" fillId="0" borderId="0">
      <alignment/>
      <protection/>
    </xf>
    <xf numFmtId="0" fontId="40" fillId="0" borderId="0">
      <alignment/>
      <protection/>
    </xf>
    <xf numFmtId="0" fontId="15" fillId="0" borderId="0" applyNumberFormat="0" applyFill="0" applyBorder="0" applyAlignment="0" applyProtection="0"/>
    <xf numFmtId="0" fontId="4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0" fillId="0" borderId="0">
      <alignment/>
      <protection/>
    </xf>
    <xf numFmtId="0" fontId="4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5" fillId="0" borderId="0" applyNumberFormat="0" applyFill="0" applyBorder="0" applyAlignment="0" applyProtection="0"/>
    <xf numFmtId="0" fontId="40" fillId="0" borderId="0">
      <alignment/>
      <protection/>
    </xf>
    <xf numFmtId="0" fontId="40" fillId="0" borderId="0">
      <alignment/>
      <protection/>
    </xf>
    <xf numFmtId="0" fontId="4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0" fillId="0" borderId="0">
      <alignment/>
      <protection/>
    </xf>
    <xf numFmtId="0" fontId="15" fillId="0" borderId="0" applyNumberFormat="0" applyFill="0" applyBorder="0" applyAlignment="0" applyProtection="0"/>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4" fontId="41" fillId="0" borderId="0" applyFont="0" applyFill="0" applyBorder="0" applyAlignment="0" applyProtection="0"/>
    <xf numFmtId="173" fontId="37" fillId="0" borderId="0" applyFont="0" applyFill="0" applyBorder="0" applyAlignment="0" applyProtection="0"/>
    <xf numFmtId="175" fontId="41" fillId="0" borderId="0" applyFont="0" applyFill="0" applyBorder="0" applyAlignment="0" applyProtection="0"/>
    <xf numFmtId="176" fontId="38" fillId="0" borderId="0" applyFont="0" applyFill="0" applyBorder="0" applyAlignment="0" applyProtection="0"/>
    <xf numFmtId="177" fontId="38" fillId="0" borderId="0" applyFont="0" applyFill="0" applyBorder="0" applyAlignment="0" applyProtection="0"/>
    <xf numFmtId="0" fontId="0" fillId="0" borderId="0">
      <alignment/>
      <protection/>
    </xf>
    <xf numFmtId="0" fontId="42" fillId="0" borderId="0">
      <alignment/>
      <protection/>
    </xf>
    <xf numFmtId="0" fontId="0" fillId="0" borderId="0">
      <alignment/>
      <protection/>
    </xf>
    <xf numFmtId="3" fontId="33" fillId="0" borderId="1">
      <alignment/>
      <protection/>
    </xf>
    <xf numFmtId="3" fontId="33" fillId="0" borderId="1">
      <alignment/>
      <protection/>
    </xf>
    <xf numFmtId="0" fontId="43" fillId="2" borderId="0">
      <alignment/>
      <protection/>
    </xf>
    <xf numFmtId="9" fontId="38" fillId="0" borderId="0" applyFont="0" applyFill="0" applyBorder="0" applyAlignment="0" applyProtection="0"/>
    <xf numFmtId="9" fontId="44" fillId="0" borderId="0" applyFont="0" applyFill="0" applyBorder="0" applyAlignment="0" applyProtection="0"/>
    <xf numFmtId="0" fontId="45" fillId="2" borderId="0">
      <alignment/>
      <protection/>
    </xf>
    <xf numFmtId="0" fontId="3" fillId="0" borderId="0">
      <alignment/>
      <protection/>
    </xf>
    <xf numFmtId="0" fontId="152" fillId="3"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52" fillId="5"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152" fillId="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152" fillId="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152"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52"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7" fillId="4" borderId="0" applyNumberFormat="0" applyBorder="0" applyAlignment="0" applyProtection="0"/>
    <xf numFmtId="0" fontId="1" fillId="4" borderId="0" applyNumberFormat="0" applyBorder="0" applyAlignment="0" applyProtection="0"/>
    <xf numFmtId="0" fontId="47" fillId="6" borderId="0" applyNumberFormat="0" applyBorder="0" applyAlignment="0" applyProtection="0"/>
    <xf numFmtId="0" fontId="1" fillId="6" borderId="0" applyNumberFormat="0" applyBorder="0" applyAlignment="0" applyProtection="0"/>
    <xf numFmtId="0" fontId="47" fillId="8" borderId="0" applyNumberFormat="0" applyBorder="0" applyAlignment="0" applyProtection="0"/>
    <xf numFmtId="0" fontId="1" fillId="8" borderId="0" applyNumberFormat="0" applyBorder="0" applyAlignment="0" applyProtection="0"/>
    <xf numFmtId="0" fontId="47" fillId="10" borderId="0" applyNumberFormat="0" applyBorder="0" applyAlignment="0" applyProtection="0"/>
    <xf numFmtId="0" fontId="1" fillId="10" borderId="0" applyNumberFormat="0" applyBorder="0" applyAlignment="0" applyProtection="0"/>
    <xf numFmtId="0" fontId="47" fillId="12" borderId="0" applyNumberFormat="0" applyBorder="0" applyAlignment="0" applyProtection="0"/>
    <xf numFmtId="0" fontId="1" fillId="12" borderId="0" applyNumberFormat="0" applyBorder="0" applyAlignment="0" applyProtection="0"/>
    <xf numFmtId="0" fontId="47" fillId="14" borderId="0" applyNumberFormat="0" applyBorder="0" applyAlignment="0" applyProtection="0"/>
    <xf numFmtId="0" fontId="1" fillId="14" borderId="0" applyNumberFormat="0" applyBorder="0" applyAlignment="0" applyProtection="0"/>
    <xf numFmtId="178" fontId="0" fillId="2" borderId="2" applyNumberFormat="0" applyFill="0" applyBorder="0">
      <alignment vertical="top" wrapText="1"/>
      <protection/>
    </xf>
    <xf numFmtId="0" fontId="48" fillId="2" borderId="0">
      <alignment/>
      <protection/>
    </xf>
    <xf numFmtId="0" fontId="49" fillId="0" borderId="0">
      <alignment wrapText="1"/>
      <protection/>
    </xf>
    <xf numFmtId="0" fontId="152"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152" fillId="1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152" fillId="1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152" fillId="21"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152" fillId="22"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152" fillId="23"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7" fillId="16" borderId="0" applyNumberFormat="0" applyBorder="0" applyAlignment="0" applyProtection="0"/>
    <xf numFmtId="0" fontId="1" fillId="16" borderId="0" applyNumberFormat="0" applyBorder="0" applyAlignment="0" applyProtection="0"/>
    <xf numFmtId="0" fontId="47" fillId="18" borderId="0" applyNumberFormat="0" applyBorder="0" applyAlignment="0" applyProtection="0"/>
    <xf numFmtId="0" fontId="1" fillId="18" borderId="0" applyNumberFormat="0" applyBorder="0" applyAlignment="0" applyProtection="0"/>
    <xf numFmtId="0" fontId="47" fillId="20" borderId="0" applyNumberFormat="0" applyBorder="0" applyAlignment="0" applyProtection="0"/>
    <xf numFmtId="0" fontId="1" fillId="20" borderId="0" applyNumberFormat="0" applyBorder="0" applyAlignment="0" applyProtection="0"/>
    <xf numFmtId="0" fontId="47" fillId="10" borderId="0" applyNumberFormat="0" applyBorder="0" applyAlignment="0" applyProtection="0"/>
    <xf numFmtId="0" fontId="1" fillId="10" borderId="0" applyNumberFormat="0" applyBorder="0" applyAlignment="0" applyProtection="0"/>
    <xf numFmtId="0" fontId="47" fillId="16" borderId="0" applyNumberFormat="0" applyBorder="0" applyAlignment="0" applyProtection="0"/>
    <xf numFmtId="0" fontId="1" fillId="16" borderId="0" applyNumberFormat="0" applyBorder="0" applyAlignment="0" applyProtection="0"/>
    <xf numFmtId="0" fontId="47" fillId="24" borderId="0" applyNumberFormat="0" applyBorder="0" applyAlignment="0" applyProtection="0"/>
    <xf numFmtId="0" fontId="1" fillId="24" borderId="0" applyNumberFormat="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3" fillId="25"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153" fillId="2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153" fillId="28"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153" fillId="29"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153" fillId="31"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153" fillId="33"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26" borderId="0" applyNumberFormat="0" applyBorder="0" applyAlignment="0" applyProtection="0"/>
    <xf numFmtId="0" fontId="17" fillId="26" borderId="0" applyNumberFormat="0" applyBorder="0" applyAlignment="0" applyProtection="0"/>
    <xf numFmtId="0" fontId="51" fillId="18" borderId="0" applyNumberFormat="0" applyBorder="0" applyAlignment="0" applyProtection="0"/>
    <xf numFmtId="0" fontId="17" fillId="18" borderId="0" applyNumberFormat="0" applyBorder="0" applyAlignment="0" applyProtection="0"/>
    <xf numFmtId="0" fontId="51" fillId="20" borderId="0" applyNumberFormat="0" applyBorder="0" applyAlignment="0" applyProtection="0"/>
    <xf numFmtId="0" fontId="17" fillId="20" borderId="0" applyNumberFormat="0" applyBorder="0" applyAlignment="0" applyProtection="0"/>
    <xf numFmtId="0" fontId="51" fillId="30" borderId="0" applyNumberFormat="0" applyBorder="0" applyAlignment="0" applyProtection="0"/>
    <xf numFmtId="0" fontId="17" fillId="30" borderId="0" applyNumberFormat="0" applyBorder="0" applyAlignment="0" applyProtection="0"/>
    <xf numFmtId="0" fontId="51" fillId="32" borderId="0" applyNumberFormat="0" applyBorder="0" applyAlignment="0" applyProtection="0"/>
    <xf numFmtId="0" fontId="17" fillId="32" borderId="0" applyNumberFormat="0" applyBorder="0" applyAlignment="0" applyProtection="0"/>
    <xf numFmtId="0" fontId="51" fillId="34" borderId="0" applyNumberFormat="0" applyBorder="0" applyAlignment="0" applyProtection="0"/>
    <xf numFmtId="0" fontId="17" fillId="34" borderId="0" applyNumberFormat="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153" fillId="35"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153" fillId="37"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153" fillId="39"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153" fillId="41"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153" fillId="4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153" fillId="43"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179" fontId="52" fillId="0" borderId="0" applyFont="0" applyFill="0" applyBorder="0" applyAlignment="0" applyProtection="0"/>
    <xf numFmtId="0" fontId="53" fillId="0" borderId="0" applyFont="0" applyFill="0" applyBorder="0" applyAlignment="0" applyProtection="0"/>
    <xf numFmtId="180" fontId="3" fillId="0" borderId="0" applyFont="0" applyFill="0" applyBorder="0" applyAlignment="0" applyProtection="0"/>
    <xf numFmtId="181" fontId="52" fillId="0" borderId="0" applyFont="0" applyFill="0" applyBorder="0" applyAlignment="0" applyProtection="0"/>
    <xf numFmtId="0" fontId="53" fillId="0" borderId="0" applyFont="0" applyFill="0" applyBorder="0" applyAlignment="0" applyProtection="0"/>
    <xf numFmtId="182" fontId="3" fillId="0" borderId="0" applyFont="0" applyFill="0" applyBorder="0" applyAlignment="0" applyProtection="0"/>
    <xf numFmtId="0" fontId="13" fillId="0" borderId="0">
      <alignment horizontal="center" wrapText="1"/>
      <protection locked="0"/>
    </xf>
    <xf numFmtId="183" fontId="52" fillId="0" borderId="0" applyFont="0" applyFill="0" applyBorder="0" applyAlignment="0" applyProtection="0"/>
    <xf numFmtId="0" fontId="53" fillId="0" borderId="0" applyFont="0" applyFill="0" applyBorder="0" applyAlignment="0" applyProtection="0"/>
    <xf numFmtId="183" fontId="44" fillId="0" borderId="0" applyFont="0" applyFill="0" applyBorder="0" applyAlignment="0" applyProtection="0"/>
    <xf numFmtId="184" fontId="52" fillId="0" borderId="0" applyFont="0" applyFill="0" applyBorder="0" applyAlignment="0" applyProtection="0"/>
    <xf numFmtId="0" fontId="53" fillId="0" borderId="0" applyFont="0" applyFill="0" applyBorder="0" applyAlignment="0" applyProtection="0"/>
    <xf numFmtId="164" fontId="3" fillId="0" borderId="0" applyFont="0" applyFill="0" applyBorder="0" applyAlignment="0" applyProtection="0"/>
    <xf numFmtId="0" fontId="154" fillId="45"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5" fillId="0" borderId="0">
      <alignment/>
      <protection/>
    </xf>
    <xf numFmtId="0" fontId="56" fillId="0" borderId="0">
      <alignment/>
      <protection/>
    </xf>
    <xf numFmtId="0" fontId="57" fillId="0" borderId="0">
      <alignment/>
      <protection/>
    </xf>
    <xf numFmtId="178" fontId="58" fillId="0" borderId="0" applyNumberFormat="0" applyFill="0">
      <alignment vertical="top" wrapText="1"/>
      <protection/>
    </xf>
    <xf numFmtId="0" fontId="59" fillId="0" borderId="0" applyNumberFormat="0" applyFill="0" applyBorder="0" applyAlignment="0" applyProtection="0"/>
    <xf numFmtId="0" fontId="53" fillId="0" borderId="0">
      <alignment/>
      <protection/>
    </xf>
    <xf numFmtId="0" fontId="60" fillId="0" borderId="0">
      <alignment/>
      <protection/>
    </xf>
    <xf numFmtId="0" fontId="53" fillId="0" borderId="0">
      <alignment/>
      <protection/>
    </xf>
    <xf numFmtId="0" fontId="61" fillId="0" borderId="0">
      <alignment/>
      <protection/>
    </xf>
    <xf numFmtId="0" fontId="62" fillId="0" borderId="0">
      <alignment/>
      <protection/>
    </xf>
    <xf numFmtId="185" fontId="63" fillId="0" borderId="0" applyFill="0" applyBorder="0" applyAlignment="0">
      <protection/>
    </xf>
    <xf numFmtId="164"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164" fontId="0" fillId="0" borderId="0" applyFill="0" applyBorder="0" applyAlignment="0">
      <protection/>
    </xf>
    <xf numFmtId="0" fontId="155" fillId="46" borderId="3" applyNumberFormat="0" applyAlignment="0" applyProtection="0"/>
    <xf numFmtId="0" fontId="64" fillId="2" borderId="4" applyNumberFormat="0" applyAlignment="0" applyProtection="0"/>
    <xf numFmtId="0" fontId="64" fillId="2" borderId="4" applyNumberFormat="0" applyAlignment="0" applyProtection="0"/>
    <xf numFmtId="0" fontId="65" fillId="0" borderId="0">
      <alignment/>
      <protection/>
    </xf>
    <xf numFmtId="0" fontId="156" fillId="47" borderId="5" applyNumberFormat="0" applyAlignment="0" applyProtection="0"/>
    <xf numFmtId="0" fontId="66" fillId="48" borderId="6" applyNumberFormat="0" applyAlignment="0" applyProtection="0"/>
    <xf numFmtId="0" fontId="66" fillId="48" borderId="6" applyNumberFormat="0" applyAlignment="0" applyProtection="0"/>
    <xf numFmtId="0" fontId="67" fillId="0" borderId="7">
      <alignment horizontal="center"/>
      <protection/>
    </xf>
    <xf numFmtId="43" fontId="0" fillId="0" borderId="0" applyFont="0" applyFill="0" applyBorder="0" applyAlignment="0" applyProtection="0"/>
    <xf numFmtId="186" fontId="68" fillId="0" borderId="0">
      <alignment/>
      <protection/>
    </xf>
    <xf numFmtId="186" fontId="68" fillId="0" borderId="0">
      <alignment/>
      <protection/>
    </xf>
    <xf numFmtId="186" fontId="68" fillId="0" borderId="0">
      <alignment/>
      <protection/>
    </xf>
    <xf numFmtId="186" fontId="68" fillId="0" borderId="0">
      <alignment/>
      <protection/>
    </xf>
    <xf numFmtId="186" fontId="68" fillId="0" borderId="0">
      <alignment/>
      <protection/>
    </xf>
    <xf numFmtId="186" fontId="68" fillId="0" borderId="0">
      <alignment/>
      <protection/>
    </xf>
    <xf numFmtId="186" fontId="68" fillId="0" borderId="0">
      <alignment/>
      <protection/>
    </xf>
    <xf numFmtId="186" fontId="68" fillId="0" borderId="0">
      <alignment/>
      <protection/>
    </xf>
    <xf numFmtId="41" fontId="0" fillId="0" borderId="0" applyFont="0" applyFill="0" applyBorder="0" applyAlignment="0" applyProtection="0"/>
    <xf numFmtId="18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lignment/>
      <protection/>
    </xf>
    <xf numFmtId="43" fontId="0"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88" fontId="46" fillId="0" borderId="0" applyFont="0" applyFill="0" applyBorder="0" applyAlignment="0" applyProtection="0"/>
    <xf numFmtId="43" fontId="57" fillId="0" borderId="0" applyFont="0" applyFill="0" applyBorder="0" applyAlignment="0" applyProtection="0"/>
    <xf numFmtId="188" fontId="4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89" fontId="4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1" fillId="0" borderId="0" applyFont="0" applyFill="0" applyBorder="0" applyAlignment="0" applyProtection="0"/>
    <xf numFmtId="43" fontId="57" fillId="0" borderId="0">
      <alignment/>
      <protection/>
    </xf>
    <xf numFmtId="43" fontId="57" fillId="0" borderId="0" applyFont="0" applyFill="0" applyBorder="0" applyAlignment="0" applyProtection="0"/>
    <xf numFmtId="0"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1"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0"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7" fillId="0" borderId="0">
      <alignment/>
      <protection/>
    </xf>
    <xf numFmtId="43" fontId="57" fillId="0" borderId="0" applyFont="0" applyFill="0" applyBorder="0" applyAlignment="0" applyProtection="0"/>
    <xf numFmtId="189" fontId="4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88"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0" fontId="46" fillId="0" borderId="0" applyFont="0" applyFill="0" applyBorder="0" applyAlignment="0" applyProtection="0"/>
    <xf numFmtId="190"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91" fontId="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0"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0" fillId="0" borderId="0" applyFont="0" applyFill="0" applyBorder="0" applyAlignment="0" applyProtection="0"/>
    <xf numFmtId="43" fontId="69" fillId="0" borderId="0" applyFont="0" applyFill="0" applyBorder="0" applyAlignment="0" applyProtection="0"/>
    <xf numFmtId="0" fontId="4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89" fontId="46"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188" fontId="0" fillId="0" borderId="0" applyFont="0" applyFill="0" applyBorder="0" applyAlignment="0" applyProtection="0"/>
    <xf numFmtId="192" fontId="4" fillId="0" borderId="0">
      <alignment/>
      <protection/>
    </xf>
    <xf numFmtId="3" fontId="0" fillId="0" borderId="0" applyFont="0" applyFill="0" applyBorder="0" applyAlignment="0" applyProtection="0"/>
    <xf numFmtId="0" fontId="70" fillId="0" borderId="0" applyNumberFormat="0" applyAlignment="0">
      <protection/>
    </xf>
    <xf numFmtId="165" fontId="41" fillId="0" borderId="0" applyFont="0" applyFill="0" applyBorder="0" applyAlignment="0" applyProtection="0"/>
    <xf numFmtId="166" fontId="4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3" fontId="0" fillId="0" borderId="0" applyFont="0" applyFill="0" applyBorder="0" applyAlignment="0" applyProtection="0"/>
    <xf numFmtId="194" fontId="3" fillId="0" borderId="0" applyFont="0" applyFill="0" applyBorder="0" applyAlignment="0" applyProtection="0"/>
    <xf numFmtId="195" fontId="0" fillId="0" borderId="0" applyFont="0" applyFill="0" applyBorder="0" applyAlignment="0" applyProtection="0"/>
    <xf numFmtId="196" fontId="0" fillId="0" borderId="0">
      <alignment/>
      <protection/>
    </xf>
    <xf numFmtId="197" fontId="0" fillId="2" borderId="0" applyFont="0" applyBorder="0">
      <alignment/>
      <protection/>
    </xf>
    <xf numFmtId="198" fontId="3" fillId="0" borderId="8">
      <alignment/>
      <protection/>
    </xf>
    <xf numFmtId="0" fontId="0" fillId="0" borderId="0" applyFont="0" applyFill="0" applyBorder="0" applyAlignment="0" applyProtection="0"/>
    <xf numFmtId="14" fontId="63" fillId="0" borderId="0" applyFill="0" applyBorder="0" applyAlignment="0">
      <protection/>
    </xf>
    <xf numFmtId="0" fontId="0" fillId="0" borderId="0" applyFont="0" applyFill="0" applyBorder="0" applyAlignment="0" applyProtection="0"/>
    <xf numFmtId="166" fontId="57" fillId="0" borderId="0" applyFont="0" applyFill="0" applyBorder="0" applyAlignment="0" applyProtection="0"/>
    <xf numFmtId="0" fontId="29" fillId="2" borderId="9" applyNumberFormat="0" applyAlignment="0" applyProtection="0"/>
    <xf numFmtId="0" fontId="26" fillId="14" borderId="4" applyNumberFormat="0" applyAlignment="0" applyProtection="0"/>
    <xf numFmtId="43" fontId="57" fillId="0" borderId="0" applyFont="0" applyFill="0" applyBorder="0" applyAlignment="0" applyProtection="0"/>
    <xf numFmtId="0" fontId="71" fillId="0" borderId="0">
      <alignment/>
      <protection/>
    </xf>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165" fontId="72" fillId="0" borderId="0" applyFont="0" applyFill="0" applyBorder="0" applyAlignment="0" applyProtection="0"/>
    <xf numFmtId="4" fontId="40" fillId="0" borderId="0" applyFont="0" applyFill="0" applyBorder="0" applyAlignment="0" applyProtection="0"/>
    <xf numFmtId="172" fontId="0" fillId="0" borderId="0" applyFont="0" applyFill="0" applyBorder="0" applyAlignment="0" applyProtection="0"/>
    <xf numFmtId="199" fontId="0" fillId="0" borderId="0" applyFont="0" applyFill="0" applyBorder="0" applyAlignment="0" applyProtection="0"/>
    <xf numFmtId="200" fontId="0" fillId="0" borderId="0">
      <alignment/>
      <protection/>
    </xf>
    <xf numFmtId="41" fontId="73" fillId="0" borderId="0" applyFont="0" applyFill="0" applyBorder="0" applyAlignment="0" applyProtection="0"/>
    <xf numFmtId="43" fontId="73" fillId="0" borderId="0" applyFont="0" applyFill="0" applyBorder="0" applyAlignment="0" applyProtection="0"/>
    <xf numFmtId="187" fontId="0" fillId="0" borderId="0" applyFill="0" applyBorder="0" applyAlignment="0">
      <protection/>
    </xf>
    <xf numFmtId="193" fontId="0" fillId="0" borderId="0" applyFill="0" applyBorder="0" applyAlignment="0">
      <protection/>
    </xf>
    <xf numFmtId="187" fontId="0" fillId="0" borderId="0" applyFill="0" applyBorder="0" applyAlignment="0">
      <protection/>
    </xf>
    <xf numFmtId="201" fontId="0" fillId="0" borderId="0" applyFill="0" applyBorder="0" applyAlignment="0">
      <protection/>
    </xf>
    <xf numFmtId="193" fontId="0" fillId="0" borderId="0" applyFill="0" applyBorder="0" applyAlignment="0">
      <protection/>
    </xf>
    <xf numFmtId="0" fontId="74" fillId="0" borderId="0" applyNumberFormat="0" applyAlignment="0">
      <protection/>
    </xf>
    <xf numFmtId="202" fontId="3" fillId="0" borderId="0" applyFont="0" applyFill="0" applyBorder="0" applyAlignment="0" applyProtection="0"/>
    <xf numFmtId="0" fontId="0" fillId="0" borderId="0">
      <alignment/>
      <protection/>
    </xf>
    <xf numFmtId="0" fontId="15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2" fontId="0" fillId="0" borderId="0" applyFont="0" applyFill="0" applyBorder="0" applyAlignment="0" applyProtection="0"/>
    <xf numFmtId="0" fontId="57" fillId="49" borderId="13" applyNumberFormat="0" applyFont="0" applyAlignment="0" applyProtection="0"/>
    <xf numFmtId="3" fontId="3" fillId="50" borderId="14">
      <alignment horizontal="right" vertical="top" wrapText="1"/>
      <protection/>
    </xf>
    <xf numFmtId="0" fontId="3" fillId="0" borderId="0">
      <alignment/>
      <protection/>
    </xf>
    <xf numFmtId="0" fontId="158" fillId="51"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38" fontId="5" fillId="52" borderId="0" applyNumberFormat="0" applyBorder="0" applyAlignment="0" applyProtection="0"/>
    <xf numFmtId="0" fontId="77" fillId="0" borderId="15" applyNumberFormat="0" applyFill="0" applyBorder="0" applyAlignment="0" applyProtection="0"/>
    <xf numFmtId="203" fontId="78" fillId="0" borderId="0" applyFont="0" applyFill="0" applyBorder="0" applyAlignment="0" applyProtection="0"/>
    <xf numFmtId="0" fontId="79" fillId="53" borderId="0">
      <alignment/>
      <protection/>
    </xf>
    <xf numFmtId="0" fontId="80" fillId="0" borderId="0">
      <alignment horizontal="left"/>
      <protection/>
    </xf>
    <xf numFmtId="0" fontId="14" fillId="0" borderId="16" applyNumberFormat="0" applyAlignment="0" applyProtection="0"/>
    <xf numFmtId="0" fontId="14" fillId="0" borderId="17">
      <alignment horizontal="left" vertical="center"/>
      <protection/>
    </xf>
    <xf numFmtId="0" fontId="159" fillId="0" borderId="18"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160" fillId="0" borderId="19" applyNumberFormat="0" applyFill="0" applyAlignment="0" applyProtection="0"/>
    <xf numFmtId="0" fontId="82" fillId="0" borderId="11" applyNumberFormat="0" applyFill="0" applyAlignment="0" applyProtection="0"/>
    <xf numFmtId="0" fontId="82" fillId="0" borderId="11" applyNumberFormat="0" applyFill="0" applyAlignment="0" applyProtection="0"/>
    <xf numFmtId="0" fontId="161" fillId="0" borderId="20" applyNumberFormat="0" applyFill="0" applyAlignment="0" applyProtection="0"/>
    <xf numFmtId="0" fontId="83" fillId="0" borderId="12" applyNumberFormat="0" applyFill="0" applyAlignment="0" applyProtection="0"/>
    <xf numFmtId="0" fontId="83" fillId="0" borderId="12" applyNumberFormat="0" applyFill="0" applyAlignment="0" applyProtection="0"/>
    <xf numFmtId="0" fontId="161"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Protection="0">
      <alignment/>
    </xf>
    <xf numFmtId="0" fontId="14" fillId="0" borderId="0" applyProtection="0">
      <alignment/>
    </xf>
    <xf numFmtId="0" fontId="85" fillId="0" borderId="21">
      <alignment horizontal="center"/>
      <protection/>
    </xf>
    <xf numFmtId="0" fontId="85" fillId="0" borderId="0">
      <alignment horizontal="center"/>
      <protection/>
    </xf>
    <xf numFmtId="5" fontId="86" fillId="54" borderId="1" applyNumberFormat="0" applyAlignment="0">
      <protection/>
    </xf>
    <xf numFmtId="49" fontId="87" fillId="0" borderId="1">
      <alignment vertical="center"/>
      <protection/>
    </xf>
    <xf numFmtId="0" fontId="88" fillId="0" borderId="0" applyNumberFormat="0" applyFill="0" applyBorder="0" applyAlignment="0" applyProtection="0"/>
    <xf numFmtId="0" fontId="89" fillId="0" borderId="0">
      <alignment/>
      <protection/>
    </xf>
    <xf numFmtId="0" fontId="34" fillId="0" borderId="0" applyFont="0" applyFill="0" applyBorder="0" applyAlignment="0" applyProtection="0"/>
    <xf numFmtId="0" fontId="34" fillId="0" borderId="0" applyFont="0" applyFill="0" applyBorder="0" applyAlignment="0" applyProtection="0"/>
    <xf numFmtId="0" fontId="162" fillId="55" borderId="3" applyNumberFormat="0" applyAlignment="0" applyProtection="0"/>
    <xf numFmtId="10" fontId="5" fillId="52" borderId="1" applyNumberFormat="0" applyBorder="0" applyAlignment="0" applyProtection="0"/>
    <xf numFmtId="0" fontId="90" fillId="14" borderId="4" applyNumberFormat="0" applyAlignment="0" applyProtection="0"/>
    <xf numFmtId="0" fontId="90" fillId="14" borderId="4" applyNumberFormat="0" applyAlignment="0" applyProtection="0"/>
    <xf numFmtId="0" fontId="3" fillId="0" borderId="0">
      <alignment/>
      <protection/>
    </xf>
    <xf numFmtId="0" fontId="20" fillId="48" borderId="6" applyNumberFormat="0" applyAlignment="0" applyProtection="0"/>
    <xf numFmtId="170" fontId="3" fillId="56" borderId="14">
      <alignment vertical="top" wrapText="1"/>
      <protection/>
    </xf>
    <xf numFmtId="0" fontId="7" fillId="0" borderId="0">
      <alignment/>
      <protection/>
    </xf>
    <xf numFmtId="187" fontId="0" fillId="0" borderId="0" applyFill="0" applyBorder="0" applyAlignment="0">
      <protection/>
    </xf>
    <xf numFmtId="193" fontId="0" fillId="0" borderId="0" applyFill="0" applyBorder="0" applyAlignment="0">
      <protection/>
    </xf>
    <xf numFmtId="187" fontId="0" fillId="0" borderId="0" applyFill="0" applyBorder="0" applyAlignment="0">
      <protection/>
    </xf>
    <xf numFmtId="201" fontId="0" fillId="0" borderId="0" applyFill="0" applyBorder="0" applyAlignment="0">
      <protection/>
    </xf>
    <xf numFmtId="193" fontId="0" fillId="0" borderId="0" applyFill="0" applyBorder="0" applyAlignment="0">
      <protection/>
    </xf>
    <xf numFmtId="0" fontId="163" fillId="0" borderId="22" applyNumberFormat="0" applyFill="0" applyAlignment="0" applyProtection="0"/>
    <xf numFmtId="0" fontId="91" fillId="0" borderId="23" applyNumberFormat="0" applyFill="0" applyAlignment="0" applyProtection="0"/>
    <xf numFmtId="0" fontId="91" fillId="0" borderId="23" applyNumberFormat="0" applyFill="0" applyAlignment="0" applyProtection="0"/>
    <xf numFmtId="0" fontId="92" fillId="0" borderId="0">
      <alignment/>
      <protection/>
    </xf>
    <xf numFmtId="38" fontId="11" fillId="0" borderId="0" applyFont="0" applyFill="0" applyBorder="0" applyAlignment="0" applyProtection="0"/>
    <xf numFmtId="4" fontId="40" fillId="0" borderId="0" applyFont="0" applyFill="0" applyBorder="0" applyAlignment="0" applyProtection="0"/>
    <xf numFmtId="204" fontId="0" fillId="0" borderId="0" applyFont="0" applyFill="0" applyBorder="0" applyAlignment="0" applyProtection="0"/>
    <xf numFmtId="205"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0" fontId="93" fillId="0" borderId="21">
      <alignment/>
      <protection/>
    </xf>
    <xf numFmtId="42" fontId="4" fillId="0" borderId="0" applyFont="0" applyFill="0" applyBorder="0" applyAlignment="0" applyProtection="0"/>
    <xf numFmtId="44" fontId="4" fillId="0" borderId="0" applyFont="0" applyFill="0" applyBorder="0" applyAlignment="0" applyProtection="0"/>
    <xf numFmtId="206" fontId="0" fillId="0" borderId="24">
      <alignment/>
      <protection/>
    </xf>
    <xf numFmtId="0" fontId="0" fillId="0" borderId="0" applyFont="0" applyFill="0" applyBorder="0" applyAlignment="0" applyProtection="0"/>
    <xf numFmtId="0" fontId="0" fillId="0" borderId="0" applyFont="0" applyFill="0" applyBorder="0" applyAlignment="0" applyProtection="0"/>
    <xf numFmtId="207" fontId="0" fillId="0" borderId="0" applyFont="0" applyFill="0" applyBorder="0" applyAlignment="0" applyProtection="0"/>
    <xf numFmtId="208" fontId="0" fillId="0" borderId="0" applyFont="0" applyFill="0" applyBorder="0" applyAlignment="0" applyProtection="0"/>
    <xf numFmtId="0" fontId="8" fillId="0" borderId="0" applyNumberFormat="0" applyFont="0" applyFill="0" applyAlignment="0">
      <protection/>
    </xf>
    <xf numFmtId="0" fontId="164" fillId="57"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78" fillId="0" borderId="1">
      <alignment/>
      <protection/>
    </xf>
    <xf numFmtId="0" fontId="4" fillId="0" borderId="0">
      <alignment/>
      <protection/>
    </xf>
    <xf numFmtId="0" fontId="17" fillId="36" borderId="0" applyNumberFormat="0" applyBorder="0" applyAlignment="0" applyProtection="0"/>
    <xf numFmtId="0" fontId="17" fillId="38" borderId="0" applyNumberFormat="0" applyBorder="0" applyAlignment="0" applyProtection="0"/>
    <xf numFmtId="0" fontId="17" fillId="40" borderId="0" applyNumberFormat="0" applyBorder="0" applyAlignment="0" applyProtection="0"/>
    <xf numFmtId="0" fontId="17" fillId="30" borderId="0" applyNumberFormat="0" applyBorder="0" applyAlignment="0" applyProtection="0"/>
    <xf numFmtId="0" fontId="17" fillId="32" borderId="0" applyNumberFormat="0" applyBorder="0" applyAlignment="0" applyProtection="0"/>
    <xf numFmtId="0" fontId="17" fillId="44" borderId="0" applyNumberFormat="0" applyBorder="0" applyAlignment="0" applyProtection="0"/>
    <xf numFmtId="37" fontId="95" fillId="0" borderId="0">
      <alignment/>
      <protection/>
    </xf>
    <xf numFmtId="209" fontId="96" fillId="0" borderId="0">
      <alignment/>
      <protection/>
    </xf>
    <xf numFmtId="0" fontId="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65" fillId="0" borderId="0">
      <alignment/>
      <protection/>
    </xf>
    <xf numFmtId="0" fontId="152" fillId="0" borderId="0">
      <alignment/>
      <protection/>
    </xf>
    <xf numFmtId="0" fontId="3"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46"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1" fillId="0" borderId="0">
      <alignment/>
      <protection/>
    </xf>
    <xf numFmtId="0" fontId="1" fillId="0" borderId="0">
      <alignment/>
      <protection/>
    </xf>
    <xf numFmtId="0" fontId="46" fillId="0" borderId="0">
      <alignment/>
      <protection/>
    </xf>
    <xf numFmtId="0" fontId="57" fillId="0" borderId="0">
      <alignment/>
      <protection/>
    </xf>
    <xf numFmtId="0" fontId="46"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3" fillId="0" borderId="0">
      <alignment/>
      <protection/>
    </xf>
    <xf numFmtId="0" fontId="57" fillId="0" borderId="0">
      <alignment/>
      <protection/>
    </xf>
    <xf numFmtId="0" fontId="57" fillId="0" borderId="0">
      <alignment/>
      <protection/>
    </xf>
    <xf numFmtId="0" fontId="57"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57" fillId="0" borderId="0">
      <alignment/>
      <protection/>
    </xf>
    <xf numFmtId="0" fontId="5" fillId="0" borderId="0">
      <alignment/>
      <protection/>
    </xf>
    <xf numFmtId="0" fontId="46" fillId="0" borderId="0">
      <alignment/>
      <protection/>
    </xf>
    <xf numFmtId="0" fontId="46" fillId="0" borderId="0">
      <alignment/>
      <protection/>
    </xf>
    <xf numFmtId="0" fontId="57" fillId="0" borderId="0">
      <alignment/>
      <protection/>
    </xf>
    <xf numFmtId="0" fontId="3" fillId="0" borderId="0">
      <alignment/>
      <protection/>
    </xf>
    <xf numFmtId="0" fontId="57" fillId="0" borderId="0">
      <alignment/>
      <protection/>
    </xf>
    <xf numFmtId="0" fontId="46" fillId="0" borderId="0">
      <alignment/>
      <protection/>
    </xf>
    <xf numFmtId="0" fontId="57" fillId="0" borderId="0">
      <alignment/>
      <protection/>
    </xf>
    <xf numFmtId="0" fontId="46" fillId="0" borderId="0">
      <alignment/>
      <protection/>
    </xf>
    <xf numFmtId="0" fontId="57" fillId="0" borderId="0">
      <alignment/>
      <protection/>
    </xf>
    <xf numFmtId="0" fontId="57" fillId="0" borderId="0">
      <alignment/>
      <protection/>
    </xf>
    <xf numFmtId="0" fontId="5"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1"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1" fillId="0" borderId="0">
      <alignment/>
      <protection/>
    </xf>
    <xf numFmtId="0" fontId="8"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6" fillId="0" borderId="0">
      <alignment/>
      <protection/>
    </xf>
    <xf numFmtId="0" fontId="3" fillId="0" borderId="0">
      <alignment/>
      <protection/>
    </xf>
    <xf numFmtId="0" fontId="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6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3" fillId="0" borderId="0">
      <alignment/>
      <protection/>
    </xf>
    <xf numFmtId="0" fontId="16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6" fillId="0" borderId="0">
      <alignment/>
      <protection/>
    </xf>
    <xf numFmtId="0" fontId="0" fillId="0" borderId="0">
      <alignment/>
      <protection/>
    </xf>
    <xf numFmtId="0" fontId="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2"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40" fillId="52" borderId="0">
      <alignment/>
      <protection/>
    </xf>
    <xf numFmtId="0" fontId="73" fillId="0" borderId="0">
      <alignment/>
      <protection/>
    </xf>
    <xf numFmtId="0" fontId="0" fillId="59" borderId="25" applyNumberFormat="0" applyFont="0" applyAlignment="0" applyProtection="0"/>
    <xf numFmtId="0" fontId="46" fillId="49" borderId="13" applyNumberFormat="0" applyFont="0" applyAlignment="0" applyProtection="0"/>
    <xf numFmtId="0" fontId="0" fillId="49" borderId="13" applyNumberFormat="0" applyFont="0" applyAlignment="0" applyProtection="0"/>
    <xf numFmtId="0" fontId="27" fillId="0" borderId="23" applyNumberFormat="0" applyFill="0" applyAlignment="0" applyProtection="0"/>
    <xf numFmtId="0" fontId="0" fillId="0" borderId="0" applyFont="0" applyFill="0" applyBorder="0" applyAlignment="0" applyProtection="0"/>
    <xf numFmtId="0" fontId="0" fillId="0" borderId="0" applyFont="0" applyFill="0" applyBorder="0" applyAlignment="0" applyProtection="0"/>
    <xf numFmtId="0" fontId="78" fillId="0" borderId="0" applyNumberFormat="0" applyFill="0" applyBorder="0" applyAlignment="0" applyProtection="0"/>
    <xf numFmtId="0" fontId="3" fillId="0" borderId="0" applyNumberFormat="0" applyFill="0" applyBorder="0" applyAlignment="0" applyProtection="0"/>
    <xf numFmtId="0" fontId="0" fillId="0" borderId="0" applyFont="0" applyFill="0" applyBorder="0" applyAlignment="0" applyProtection="0"/>
    <xf numFmtId="0" fontId="4" fillId="0" borderId="0">
      <alignment/>
      <protection/>
    </xf>
    <xf numFmtId="0" fontId="167" fillId="46" borderId="26" applyNumberFormat="0" applyAlignment="0" applyProtection="0"/>
    <xf numFmtId="0" fontId="97" fillId="2" borderId="9" applyNumberFormat="0" applyAlignment="0" applyProtection="0"/>
    <xf numFmtId="0" fontId="97" fillId="2" borderId="9" applyNumberFormat="0" applyAlignment="0" applyProtection="0"/>
    <xf numFmtId="14" fontId="13" fillId="0" borderId="0">
      <alignment horizontal="center" wrapText="1"/>
      <protection locked="0"/>
    </xf>
    <xf numFmtId="9" fontId="0" fillId="0" borderId="0" applyFont="0" applyFill="0" applyBorder="0" applyAlignment="0" applyProtection="0"/>
    <xf numFmtId="210" fontId="0" fillId="0" borderId="0" applyFont="0" applyFill="0" applyBorder="0" applyAlignment="0" applyProtection="0"/>
    <xf numFmtId="211"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39" fillId="0" borderId="0" applyFont="0" applyFill="0" applyBorder="0" applyAlignment="0" applyProtection="0"/>
    <xf numFmtId="9" fontId="11" fillId="0" borderId="27" applyNumberFormat="0" applyBorder="0">
      <alignment/>
      <protection/>
    </xf>
    <xf numFmtId="187" fontId="0" fillId="0" borderId="0" applyFill="0" applyBorder="0" applyAlignment="0">
      <protection/>
    </xf>
    <xf numFmtId="193" fontId="0" fillId="0" borderId="0" applyFill="0" applyBorder="0" applyAlignment="0">
      <protection/>
    </xf>
    <xf numFmtId="187" fontId="0" fillId="0" borderId="0" applyFill="0" applyBorder="0" applyAlignment="0">
      <protection/>
    </xf>
    <xf numFmtId="201" fontId="0" fillId="0" borderId="0" applyFill="0" applyBorder="0" applyAlignment="0">
      <protection/>
    </xf>
    <xf numFmtId="193" fontId="0" fillId="0" borderId="0" applyFill="0" applyBorder="0" applyAlignment="0">
      <protection/>
    </xf>
    <xf numFmtId="0" fontId="11" fillId="0" borderId="0" applyNumberFormat="0" applyFont="0" applyFill="0" applyBorder="0" applyAlignment="0" applyProtection="0"/>
    <xf numFmtId="15" fontId="11" fillId="0" borderId="0" applyFont="0" applyFill="0" applyBorder="0" applyAlignment="0" applyProtection="0"/>
    <xf numFmtId="4" fontId="11" fillId="0" borderId="0" applyFont="0" applyFill="0" applyBorder="0" applyAlignment="0" applyProtection="0"/>
    <xf numFmtId="0" fontId="98" fillId="0" borderId="21">
      <alignment horizontal="center"/>
      <protection/>
    </xf>
    <xf numFmtId="3" fontId="11" fillId="0" borderId="0" applyFont="0" applyFill="0" applyBorder="0" applyAlignment="0" applyProtection="0"/>
    <xf numFmtId="0" fontId="11" fillId="60" borderId="0" applyNumberFormat="0" applyFont="0" applyBorder="0" applyAlignment="0" applyProtection="0"/>
    <xf numFmtId="0" fontId="99" fillId="61" borderId="0" applyNumberFormat="0" applyFont="0" applyBorder="0" applyAlignment="0">
      <protection/>
    </xf>
    <xf numFmtId="14" fontId="100" fillId="0" borderId="0" applyNumberFormat="0" applyFill="0" applyBorder="0" applyAlignment="0" applyProtection="0"/>
    <xf numFmtId="0" fontId="3" fillId="0" borderId="0" applyNumberFormat="0" applyFill="0" applyBorder="0" applyAlignment="0" applyProtection="0"/>
    <xf numFmtId="4" fontId="101" fillId="58" borderId="28" applyNumberFormat="0" applyProtection="0">
      <alignment vertical="center"/>
    </xf>
    <xf numFmtId="4" fontId="102" fillId="58" borderId="28" applyNumberFormat="0" applyProtection="0">
      <alignment vertical="center"/>
    </xf>
    <xf numFmtId="4" fontId="103" fillId="58" borderId="28" applyNumberFormat="0" applyProtection="0">
      <alignment horizontal="left" vertical="center" indent="1"/>
    </xf>
    <xf numFmtId="4" fontId="103" fillId="62" borderId="0" applyNumberFormat="0" applyProtection="0">
      <alignment horizontal="left" vertical="center" indent="1"/>
    </xf>
    <xf numFmtId="4" fontId="103" fillId="38" borderId="28" applyNumberFormat="0" applyProtection="0">
      <alignment horizontal="right" vertical="center"/>
    </xf>
    <xf numFmtId="4" fontId="103" fillId="6" borderId="28" applyNumberFormat="0" applyProtection="0">
      <alignment horizontal="right" vertical="center"/>
    </xf>
    <xf numFmtId="4" fontId="103" fillId="18" borderId="28" applyNumberFormat="0" applyProtection="0">
      <alignment horizontal="right" vertical="center"/>
    </xf>
    <xf numFmtId="4" fontId="103" fillId="8" borderId="28" applyNumberFormat="0" applyProtection="0">
      <alignment horizontal="right" vertical="center"/>
    </xf>
    <xf numFmtId="4" fontId="103" fillId="24" borderId="28" applyNumberFormat="0" applyProtection="0">
      <alignment horizontal="right" vertical="center"/>
    </xf>
    <xf numFmtId="4" fontId="103" fillId="14" borderId="28" applyNumberFormat="0" applyProtection="0">
      <alignment horizontal="right" vertical="center"/>
    </xf>
    <xf numFmtId="4" fontId="103" fillId="63" borderId="28" applyNumberFormat="0" applyProtection="0">
      <alignment horizontal="right" vertical="center"/>
    </xf>
    <xf numFmtId="4" fontId="103" fillId="40" borderId="28" applyNumberFormat="0" applyProtection="0">
      <alignment horizontal="right" vertical="center"/>
    </xf>
    <xf numFmtId="4" fontId="103" fillId="64" borderId="28" applyNumberFormat="0" applyProtection="0">
      <alignment horizontal="right" vertical="center"/>
    </xf>
    <xf numFmtId="4" fontId="101" fillId="65" borderId="29" applyNumberFormat="0" applyProtection="0">
      <alignment horizontal="left" vertical="center" indent="1"/>
    </xf>
    <xf numFmtId="4" fontId="101" fillId="16" borderId="0" applyNumberFormat="0" applyProtection="0">
      <alignment horizontal="left" vertical="center" indent="1"/>
    </xf>
    <xf numFmtId="4" fontId="101" fillId="62" borderId="0" applyNumberFormat="0" applyProtection="0">
      <alignment horizontal="left" vertical="center" indent="1"/>
    </xf>
    <xf numFmtId="4" fontId="103" fillId="16" borderId="28" applyNumberFormat="0" applyProtection="0">
      <alignment horizontal="right" vertical="center"/>
    </xf>
    <xf numFmtId="4" fontId="63" fillId="16" borderId="0" applyNumberFormat="0" applyProtection="0">
      <alignment horizontal="left" vertical="center" indent="1"/>
    </xf>
    <xf numFmtId="4" fontId="63" fillId="62" borderId="0" applyNumberFormat="0" applyProtection="0">
      <alignment horizontal="left" vertical="center" indent="1"/>
    </xf>
    <xf numFmtId="4" fontId="103" fillId="66" borderId="28" applyNumberFormat="0" applyProtection="0">
      <alignment vertical="center"/>
    </xf>
    <xf numFmtId="4" fontId="104" fillId="66" borderId="28" applyNumberFormat="0" applyProtection="0">
      <alignment vertical="center"/>
    </xf>
    <xf numFmtId="4" fontId="101" fillId="16" borderId="30" applyNumberFormat="0" applyProtection="0">
      <alignment horizontal="left" vertical="center" indent="1"/>
    </xf>
    <xf numFmtId="4" fontId="103" fillId="66" borderId="28" applyNumberFormat="0" applyProtection="0">
      <alignment horizontal="right" vertical="center"/>
    </xf>
    <xf numFmtId="4" fontId="104" fillId="66" borderId="28" applyNumberFormat="0" applyProtection="0">
      <alignment horizontal="right" vertical="center"/>
    </xf>
    <xf numFmtId="4" fontId="101" fillId="16" borderId="28" applyNumberFormat="0" applyProtection="0">
      <alignment horizontal="left" vertical="center" indent="1"/>
    </xf>
    <xf numFmtId="4" fontId="105" fillId="54" borderId="30" applyNumberFormat="0" applyProtection="0">
      <alignment horizontal="left" vertical="center" indent="1"/>
    </xf>
    <xf numFmtId="4" fontId="106" fillId="66" borderId="28" applyNumberFormat="0" applyProtection="0">
      <alignment horizontal="right" vertical="center"/>
    </xf>
    <xf numFmtId="0" fontId="2" fillId="0" borderId="0">
      <alignment vertical="center"/>
      <protection/>
    </xf>
    <xf numFmtId="41" fontId="4" fillId="0" borderId="0" applyFont="0" applyFill="0" applyBorder="0" applyAlignment="0" applyProtection="0"/>
    <xf numFmtId="43" fontId="4" fillId="0" borderId="0" applyFont="0" applyFill="0" applyBorder="0" applyAlignment="0" applyProtection="0"/>
    <xf numFmtId="0" fontId="99" fillId="1" borderId="17" applyNumberFormat="0" applyFont="0" applyAlignment="0">
      <protection/>
    </xf>
    <xf numFmtId="0" fontId="88" fillId="0" borderId="0" applyNumberFormat="0" applyFill="0" applyBorder="0" applyAlignment="0" applyProtection="0"/>
    <xf numFmtId="0" fontId="107" fillId="0" borderId="0" applyNumberFormat="0" applyFill="0" applyBorder="0" applyAlignment="0">
      <protection/>
    </xf>
    <xf numFmtId="200" fontId="108" fillId="0" borderId="0">
      <alignment horizontal="center"/>
      <protection/>
    </xf>
    <xf numFmtId="169" fontId="109" fillId="0" borderId="0" applyNumberFormat="0" applyBorder="0" applyAlignment="0">
      <protection/>
    </xf>
    <xf numFmtId="0" fontId="3" fillId="0" borderId="31">
      <alignment horizontal="center"/>
      <protection/>
    </xf>
    <xf numFmtId="0" fontId="8" fillId="0" borderId="0" applyNumberFormat="0" applyFont="0" applyFill="0" applyAlignment="0">
      <protection/>
    </xf>
    <xf numFmtId="0" fontId="16" fillId="0" borderId="0">
      <alignment/>
      <protection/>
    </xf>
    <xf numFmtId="0" fontId="110" fillId="0" borderId="0">
      <alignment/>
      <protection/>
    </xf>
    <xf numFmtId="0" fontId="78" fillId="0" borderId="0">
      <alignment/>
      <protection/>
    </xf>
    <xf numFmtId="0" fontId="78" fillId="0" borderId="0">
      <alignment/>
      <protection/>
    </xf>
    <xf numFmtId="0" fontId="0" fillId="0" borderId="32" applyNumberFormat="0" applyFont="0" applyFill="0" applyAlignment="0" applyProtection="0"/>
    <xf numFmtId="0" fontId="0" fillId="0" borderId="32" applyNumberFormat="0" applyFont="0" applyFill="0" applyAlignment="0" applyProtection="0"/>
    <xf numFmtId="0" fontId="0" fillId="0" borderId="32" applyNumberFormat="0" applyFont="0" applyFill="0" applyAlignment="0" applyProtection="0"/>
    <xf numFmtId="0" fontId="0" fillId="0" borderId="32" applyNumberFormat="0" applyFont="0" applyFill="0" applyAlignment="0" applyProtection="0"/>
    <xf numFmtId="0" fontId="0" fillId="0" borderId="32" applyNumberFormat="0" applyFont="0" applyFill="0" applyAlignment="0" applyProtection="0"/>
    <xf numFmtId="0" fontId="0" fillId="0" borderId="32" applyNumberFormat="0" applyFont="0" applyFill="0" applyAlignment="0" applyProtection="0"/>
    <xf numFmtId="3" fontId="0" fillId="0" borderId="0" applyFont="0" applyFill="0" applyBorder="0" applyAlignment="0" applyProtection="0"/>
    <xf numFmtId="195"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14" fillId="0" borderId="17">
      <alignment horizontal="left" vertical="center"/>
      <protection/>
    </xf>
    <xf numFmtId="0" fontId="14" fillId="0" borderId="16" applyNumberFormat="0" applyAlignment="0" applyProtection="0"/>
    <xf numFmtId="0" fontId="14" fillId="0" borderId="0" applyNumberFormat="0" applyFill="0" applyBorder="0" applyAlignment="0" applyProtection="0"/>
    <xf numFmtId="0" fontId="84" fillId="0" borderId="0" applyNumberFormat="0" applyFill="0" applyBorder="0" applyAlignment="0" applyProtection="0"/>
    <xf numFmtId="0" fontId="93" fillId="0" borderId="0">
      <alignment/>
      <protection/>
    </xf>
    <xf numFmtId="40" fontId="111" fillId="0" borderId="0" applyBorder="0">
      <alignment horizontal="right"/>
      <protection/>
    </xf>
    <xf numFmtId="212" fontId="78"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07" fontId="3"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167" fontId="15"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3" fontId="15" fillId="0" borderId="33">
      <alignment horizontal="right" vertical="center"/>
      <protection/>
    </xf>
    <xf numFmtId="167" fontId="15" fillId="0" borderId="33">
      <alignment horizontal="right" vertical="center"/>
      <protection/>
    </xf>
    <xf numFmtId="207" fontId="3"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4" fontId="15" fillId="0" borderId="33">
      <alignment horizontal="right" vertical="center"/>
      <protection/>
    </xf>
    <xf numFmtId="214"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216" fontId="78"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216" fontId="78" fillId="0" borderId="33">
      <alignment horizontal="right" vertical="center"/>
      <protection/>
    </xf>
    <xf numFmtId="216" fontId="78" fillId="0" borderId="33">
      <alignment horizontal="right" vertical="center"/>
      <protection/>
    </xf>
    <xf numFmtId="215" fontId="15" fillId="0" borderId="33">
      <alignment horizontal="right" vertical="center"/>
      <protection/>
    </xf>
    <xf numFmtId="216" fontId="78"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212" fontId="78"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7" fontId="10" fillId="0" borderId="33">
      <alignment horizontal="right" vertical="center"/>
      <protection/>
    </xf>
    <xf numFmtId="212" fontId="78"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2" fontId="78"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7" fontId="10"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8" fontId="15" fillId="0" borderId="33">
      <alignment horizontal="right" vertical="center"/>
      <protection/>
    </xf>
    <xf numFmtId="212" fontId="78"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7" fontId="10" fillId="0" borderId="33">
      <alignment horizontal="right" vertical="center"/>
      <protection/>
    </xf>
    <xf numFmtId="217" fontId="10" fillId="0" borderId="33">
      <alignment horizontal="right" vertical="center"/>
      <protection/>
    </xf>
    <xf numFmtId="212" fontId="78" fillId="0" borderId="33">
      <alignment horizontal="right" vertical="center"/>
      <protection/>
    </xf>
    <xf numFmtId="217" fontId="10" fillId="0" borderId="33">
      <alignment horizontal="right" vertical="center"/>
      <protection/>
    </xf>
    <xf numFmtId="217" fontId="10" fillId="0" borderId="33">
      <alignment horizontal="right" vertical="center"/>
      <protection/>
    </xf>
    <xf numFmtId="217" fontId="10"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8" fontId="15" fillId="0" borderId="33">
      <alignment horizontal="right" vertical="center"/>
      <protection/>
    </xf>
    <xf numFmtId="212" fontId="78" fillId="0" borderId="33">
      <alignment horizontal="right" vertical="center"/>
      <protection/>
    </xf>
    <xf numFmtId="217" fontId="10" fillId="0" borderId="33">
      <alignment horizontal="right" vertical="center"/>
      <protection/>
    </xf>
    <xf numFmtId="218" fontId="15" fillId="0" borderId="33">
      <alignment horizontal="right" vertical="center"/>
      <protection/>
    </xf>
    <xf numFmtId="217" fontId="10" fillId="0" borderId="33">
      <alignment horizontal="right" vertical="center"/>
      <protection/>
    </xf>
    <xf numFmtId="218" fontId="15" fillId="0" borderId="33">
      <alignment horizontal="right" vertical="center"/>
      <protection/>
    </xf>
    <xf numFmtId="215" fontId="15"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2" fontId="78"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2" fontId="78"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2" fontId="78" fillId="0" borderId="33">
      <alignment horizontal="right" vertical="center"/>
      <protection/>
    </xf>
    <xf numFmtId="218" fontId="15" fillId="0" borderId="33">
      <alignment horizontal="right" vertical="center"/>
      <protection/>
    </xf>
    <xf numFmtId="218" fontId="15"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9" fontId="3"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9" fontId="3" fillId="0" borderId="33">
      <alignment horizontal="right" vertical="center"/>
      <protection/>
    </xf>
    <xf numFmtId="220" fontId="78" fillId="0" borderId="33">
      <alignment horizontal="right" vertical="center"/>
      <protection/>
    </xf>
    <xf numFmtId="215"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20" fontId="78" fillId="0" borderId="33">
      <alignment horizontal="right" vertical="center"/>
      <protection/>
    </xf>
    <xf numFmtId="220" fontId="78" fillId="0" borderId="33">
      <alignment horizontal="right" vertical="center"/>
      <protection/>
    </xf>
    <xf numFmtId="167" fontId="15" fillId="0" borderId="33">
      <alignment horizontal="right" vertical="center"/>
      <protection/>
    </xf>
    <xf numFmtId="220" fontId="78"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5" fontId="15" fillId="0" borderId="33">
      <alignment horizontal="right" vertical="center"/>
      <protection/>
    </xf>
    <xf numFmtId="212" fontId="78"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21" fontId="10" fillId="0" borderId="33">
      <alignment horizontal="right" vertical="center"/>
      <protection/>
    </xf>
    <xf numFmtId="221" fontId="10" fillId="0" borderId="33">
      <alignment horizontal="right" vertical="center"/>
      <protection/>
    </xf>
    <xf numFmtId="221" fontId="10" fillId="0" borderId="33">
      <alignment horizontal="right" vertical="center"/>
      <protection/>
    </xf>
    <xf numFmtId="221" fontId="10" fillId="0" borderId="33">
      <alignment horizontal="right" vertical="center"/>
      <protection/>
    </xf>
    <xf numFmtId="222" fontId="15" fillId="0" borderId="33">
      <alignment horizontal="right" vertical="center"/>
      <protection/>
    </xf>
    <xf numFmtId="222" fontId="15" fillId="0" borderId="33">
      <alignment horizontal="right" vertical="center"/>
      <protection/>
    </xf>
    <xf numFmtId="222" fontId="15" fillId="0" borderId="33">
      <alignment horizontal="right" vertical="center"/>
      <protection/>
    </xf>
    <xf numFmtId="221" fontId="10" fillId="0" borderId="33">
      <alignment horizontal="right" vertical="center"/>
      <protection/>
    </xf>
    <xf numFmtId="222" fontId="15" fillId="0" borderId="33">
      <alignment horizontal="right" vertical="center"/>
      <protection/>
    </xf>
    <xf numFmtId="222" fontId="15" fillId="0" borderId="33">
      <alignment horizontal="right" vertical="center"/>
      <protection/>
    </xf>
    <xf numFmtId="221" fontId="10" fillId="0" borderId="33">
      <alignment horizontal="right" vertical="center"/>
      <protection/>
    </xf>
    <xf numFmtId="222" fontId="15" fillId="0" borderId="33">
      <alignment horizontal="right" vertical="center"/>
      <protection/>
    </xf>
    <xf numFmtId="222" fontId="15" fillId="0" borderId="33">
      <alignment horizontal="right" vertical="center"/>
      <protection/>
    </xf>
    <xf numFmtId="222" fontId="15" fillId="0" borderId="33">
      <alignment horizontal="right" vertical="center"/>
      <protection/>
    </xf>
    <xf numFmtId="222" fontId="15" fillId="0" borderId="33">
      <alignment horizontal="right" vertical="center"/>
      <protection/>
    </xf>
    <xf numFmtId="221" fontId="10" fillId="0" borderId="33">
      <alignment horizontal="right" vertical="center"/>
      <protection/>
    </xf>
    <xf numFmtId="222" fontId="15" fillId="0" borderId="33">
      <alignment horizontal="right" vertical="center"/>
      <protection/>
    </xf>
    <xf numFmtId="221" fontId="10" fillId="0" borderId="33">
      <alignment horizontal="right" vertical="center"/>
      <protection/>
    </xf>
    <xf numFmtId="221" fontId="10" fillId="0" borderId="33">
      <alignment horizontal="right" vertical="center"/>
      <protection/>
    </xf>
    <xf numFmtId="221" fontId="10" fillId="0" borderId="33">
      <alignment horizontal="right" vertical="center"/>
      <protection/>
    </xf>
    <xf numFmtId="222" fontId="15" fillId="0" borderId="33">
      <alignment horizontal="right" vertical="center"/>
      <protection/>
    </xf>
    <xf numFmtId="221" fontId="10" fillId="0" borderId="33">
      <alignment horizontal="right" vertical="center"/>
      <protection/>
    </xf>
    <xf numFmtId="222" fontId="15" fillId="0" borderId="33">
      <alignment horizontal="right" vertical="center"/>
      <protection/>
    </xf>
    <xf numFmtId="221" fontId="10" fillId="0" borderId="33">
      <alignment horizontal="right" vertical="center"/>
      <protection/>
    </xf>
    <xf numFmtId="221" fontId="10" fillId="0" borderId="33">
      <alignment horizontal="right" vertical="center"/>
      <protection/>
    </xf>
    <xf numFmtId="221" fontId="10" fillId="0" borderId="33">
      <alignment horizontal="right" vertical="center"/>
      <protection/>
    </xf>
    <xf numFmtId="221" fontId="10" fillId="0" borderId="33">
      <alignment horizontal="right" vertical="center"/>
      <protection/>
    </xf>
    <xf numFmtId="222" fontId="15" fillId="0" borderId="33">
      <alignment horizontal="right" vertical="center"/>
      <protection/>
    </xf>
    <xf numFmtId="221" fontId="10" fillId="0" borderId="33">
      <alignment horizontal="right" vertical="center"/>
      <protection/>
    </xf>
    <xf numFmtId="221" fontId="10" fillId="0" borderId="33">
      <alignment horizontal="right" vertical="center"/>
      <protection/>
    </xf>
    <xf numFmtId="222" fontId="15" fillId="0" borderId="33">
      <alignment horizontal="right" vertical="center"/>
      <protection/>
    </xf>
    <xf numFmtId="222" fontId="15" fillId="0" borderId="33">
      <alignment horizontal="right" vertical="center"/>
      <protection/>
    </xf>
    <xf numFmtId="222" fontId="15" fillId="0" borderId="33">
      <alignment horizontal="right" vertical="center"/>
      <protection/>
    </xf>
    <xf numFmtId="222" fontId="15" fillId="0" borderId="33">
      <alignment horizontal="right" vertical="center"/>
      <protection/>
    </xf>
    <xf numFmtId="221" fontId="10" fillId="0" borderId="33">
      <alignment horizontal="right" vertical="center"/>
      <protection/>
    </xf>
    <xf numFmtId="222" fontId="15" fillId="0" borderId="33">
      <alignment horizontal="right" vertical="center"/>
      <protection/>
    </xf>
    <xf numFmtId="221" fontId="10"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2" fontId="78"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167" fontId="15" fillId="0" borderId="33">
      <alignment horizontal="right" vertical="center"/>
      <protection/>
    </xf>
    <xf numFmtId="212" fontId="78" fillId="0" borderId="33">
      <alignment horizontal="right" vertical="center"/>
      <protection/>
    </xf>
    <xf numFmtId="167" fontId="15"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07" fontId="3" fillId="0" borderId="33">
      <alignment horizontal="right" vertical="center"/>
      <protection/>
    </xf>
    <xf numFmtId="207" fontId="3" fillId="0" borderId="33">
      <alignment horizontal="right" vertical="center"/>
      <protection/>
    </xf>
    <xf numFmtId="207" fontId="3" fillId="0" borderId="33">
      <alignment horizontal="right" vertical="center"/>
      <protection/>
    </xf>
    <xf numFmtId="207" fontId="3" fillId="0" borderId="33">
      <alignment horizontal="right" vertical="center"/>
      <protection/>
    </xf>
    <xf numFmtId="207" fontId="3" fillId="0" borderId="33">
      <alignment horizontal="right" vertical="center"/>
      <protection/>
    </xf>
    <xf numFmtId="207" fontId="3" fillId="0" borderId="33">
      <alignment horizontal="right" vertical="center"/>
      <protection/>
    </xf>
    <xf numFmtId="207" fontId="3" fillId="0" borderId="33">
      <alignment horizontal="right" vertical="center"/>
      <protection/>
    </xf>
    <xf numFmtId="207" fontId="3" fillId="0" borderId="33">
      <alignment horizontal="right" vertical="center"/>
      <protection/>
    </xf>
    <xf numFmtId="207" fontId="3"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167" fontId="15" fillId="0" borderId="33">
      <alignment horizontal="right" vertical="center"/>
      <protection/>
    </xf>
    <xf numFmtId="223" fontId="3" fillId="0" borderId="33">
      <alignment horizontal="right" vertical="center"/>
      <protection/>
    </xf>
    <xf numFmtId="223" fontId="3" fillId="0" borderId="33">
      <alignment horizontal="right" vertical="center"/>
      <protection/>
    </xf>
    <xf numFmtId="223" fontId="3"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07" fontId="3" fillId="0" borderId="33">
      <alignment horizontal="right" vertical="center"/>
      <protection/>
    </xf>
    <xf numFmtId="167" fontId="15" fillId="0" borderId="33">
      <alignment horizontal="right" vertical="center"/>
      <protection/>
    </xf>
    <xf numFmtId="167" fontId="15" fillId="0" borderId="33">
      <alignment horizontal="right" vertical="center"/>
      <protection/>
    </xf>
    <xf numFmtId="223" fontId="3" fillId="0" borderId="33">
      <alignment horizontal="right" vertical="center"/>
      <protection/>
    </xf>
    <xf numFmtId="167" fontId="15"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212" fontId="78" fillId="0" borderId="33">
      <alignment horizontal="right" vertical="center"/>
      <protection/>
    </xf>
    <xf numFmtId="167" fontId="15" fillId="0" borderId="33">
      <alignment horizontal="right" vertical="center"/>
      <protection/>
    </xf>
    <xf numFmtId="49" fontId="63" fillId="0" borderId="0" applyFill="0" applyBorder="0" applyAlignment="0">
      <protection/>
    </xf>
    <xf numFmtId="224" fontId="0" fillId="0" borderId="0" applyFill="0" applyBorder="0" applyAlignment="0">
      <protection/>
    </xf>
    <xf numFmtId="15" fontId="0" fillId="0" borderId="0" applyFill="0" applyBorder="0" applyAlignment="0">
      <protection/>
    </xf>
    <xf numFmtId="225" fontId="78" fillId="0" borderId="33">
      <alignment horizontal="center"/>
      <protection/>
    </xf>
    <xf numFmtId="0" fontId="112" fillId="0" borderId="34">
      <alignment/>
      <protection/>
    </xf>
    <xf numFmtId="0" fontId="78" fillId="0" borderId="0" applyNumberFormat="0" applyFill="0" applyBorder="0" applyAlignment="0" applyProtection="0"/>
    <xf numFmtId="0" fontId="0" fillId="0" borderId="0" applyNumberFormat="0" applyFill="0" applyBorder="0" applyAlignment="0" applyProtection="0"/>
    <xf numFmtId="0" fontId="9" fillId="0" borderId="35" applyNumberFormat="0" applyBorder="0" applyAlignment="0">
      <protection/>
    </xf>
    <xf numFmtId="0" fontId="113" fillId="0" borderId="24" applyNumberFormat="0" applyBorder="0" applyAlignment="0">
      <protection/>
    </xf>
    <xf numFmtId="0" fontId="3" fillId="0" borderId="0">
      <alignment/>
      <protection/>
    </xf>
    <xf numFmtId="0" fontId="114" fillId="0" borderId="0" applyNumberFormat="0" applyFill="0" applyBorder="0" applyAlignment="0" applyProtection="0"/>
    <xf numFmtId="42" fontId="3" fillId="0" borderId="0">
      <alignment/>
      <protection/>
    </xf>
    <xf numFmtId="0" fontId="19" fillId="2" borderId="4" applyNumberFormat="0" applyAlignment="0" applyProtection="0"/>
    <xf numFmtId="3" fontId="115" fillId="0" borderId="0" applyNumberFormat="0" applyFill="0" applyBorder="0" applyAlignment="0" applyProtection="0"/>
    <xf numFmtId="0" fontId="116" fillId="0" borderId="7" applyBorder="0" applyAlignment="0">
      <protection/>
    </xf>
    <xf numFmtId="0" fontId="117" fillId="0" borderId="0" applyNumberFormat="0" applyFill="0" applyBorder="0" applyAlignment="0" applyProtection="0"/>
    <xf numFmtId="0" fontId="77" fillId="0" borderId="36" applyNumberFormat="0" applyFill="0" applyBorder="0" applyAlignment="0" applyProtection="0"/>
    <xf numFmtId="0" fontId="16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37" applyNumberFormat="0" applyFill="0" applyAlignment="0" applyProtection="0"/>
    <xf numFmtId="0" fontId="118" fillId="0" borderId="38" applyNumberFormat="0" applyBorder="0" applyAlignment="0">
      <protection/>
    </xf>
    <xf numFmtId="0" fontId="22" fillId="8" borderId="0" applyNumberFormat="0" applyBorder="0" applyAlignment="0" applyProtection="0"/>
    <xf numFmtId="0" fontId="169" fillId="0" borderId="39" applyNumberFormat="0" applyFill="0" applyAlignment="0" applyProtection="0"/>
    <xf numFmtId="0" fontId="119" fillId="0" borderId="37" applyNumberFormat="0" applyFill="0" applyAlignment="0" applyProtection="0"/>
    <xf numFmtId="0" fontId="119" fillId="0" borderId="37" applyNumberFormat="0" applyFill="0" applyAlignment="0" applyProtection="0"/>
    <xf numFmtId="0" fontId="28" fillId="58" borderId="0" applyNumberFormat="0" applyBorder="0" applyAlignment="0" applyProtection="0"/>
    <xf numFmtId="226" fontId="120" fillId="0" borderId="0" applyFont="0" applyFill="0" applyBorder="0" applyAlignment="0" applyProtection="0"/>
    <xf numFmtId="227" fontId="9" fillId="0" borderId="0" applyFont="0" applyFill="0" applyBorder="0" applyAlignment="0" applyProtection="0"/>
    <xf numFmtId="0" fontId="32" fillId="0" borderId="0" applyNumberFormat="0" applyFill="0" applyBorder="0" applyAlignment="0" applyProtection="0"/>
    <xf numFmtId="0" fontId="21" fillId="0" borderId="0" applyNumberFormat="0" applyFill="0" applyBorder="0" applyAlignment="0" applyProtection="0"/>
    <xf numFmtId="228" fontId="78" fillId="0" borderId="0">
      <alignment/>
      <protection/>
    </xf>
    <xf numFmtId="220" fontId="78" fillId="0" borderId="1">
      <alignment/>
      <protection/>
    </xf>
    <xf numFmtId="3" fontId="3" fillId="38" borderId="14">
      <alignment horizontal="right" vertical="top" wrapText="1"/>
      <protection/>
    </xf>
    <xf numFmtId="5" fontId="121" fillId="67" borderId="7">
      <alignment vertical="top"/>
      <protection/>
    </xf>
    <xf numFmtId="0" fontId="6" fillId="68" borderId="1">
      <alignment horizontal="left" vertical="center"/>
      <protection/>
    </xf>
    <xf numFmtId="6" fontId="122" fillId="69" borderId="7">
      <alignment/>
      <protection/>
    </xf>
    <xf numFmtId="5" fontId="86" fillId="0" borderId="7">
      <alignment horizontal="left" vertical="top"/>
      <protection/>
    </xf>
    <xf numFmtId="0" fontId="123" fillId="70" borderId="0">
      <alignment horizontal="left" vertical="center"/>
      <protection/>
    </xf>
    <xf numFmtId="5" fontId="15" fillId="0" borderId="31">
      <alignment horizontal="left" vertical="top"/>
      <protection/>
    </xf>
    <xf numFmtId="0" fontId="124" fillId="0" borderId="31">
      <alignment horizontal="left" vertical="center"/>
      <protection/>
    </xf>
    <xf numFmtId="42" fontId="72" fillId="0" borderId="0" applyFont="0" applyFill="0" applyBorder="0" applyAlignment="0" applyProtection="0"/>
    <xf numFmtId="229" fontId="40" fillId="0" borderId="0" applyFont="0" applyFill="0" applyBorder="0" applyAlignment="0" applyProtection="0"/>
    <xf numFmtId="42" fontId="73" fillId="0" borderId="0" applyFont="0" applyFill="0" applyBorder="0" applyAlignment="0" applyProtection="0"/>
    <xf numFmtId="44" fontId="73" fillId="0" borderId="0" applyFont="0" applyFill="0" applyBorder="0" applyAlignment="0" applyProtection="0"/>
    <xf numFmtId="0" fontId="170"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8" fillId="6" borderId="0" applyNumberFormat="0" applyBorder="0" applyAlignment="0" applyProtection="0"/>
    <xf numFmtId="0" fontId="126" fillId="0" borderId="0" applyNumberFormat="0" applyFill="0" applyBorder="0" applyAlignment="0" applyProtection="0"/>
    <xf numFmtId="0" fontId="127" fillId="0" borderId="0" applyFont="0" applyFill="0" applyBorder="0" applyAlignment="0" applyProtection="0"/>
    <xf numFmtId="0" fontId="127" fillId="0" borderId="0" applyFont="0" applyFill="0" applyBorder="0" applyAlignment="0" applyProtection="0"/>
    <xf numFmtId="0" fontId="2" fillId="0" borderId="0">
      <alignment vertical="center"/>
      <protection/>
    </xf>
    <xf numFmtId="40" fontId="128" fillId="0" borderId="0" applyFont="0" applyFill="0" applyBorder="0" applyAlignment="0" applyProtection="0"/>
    <xf numFmtId="38" fontId="128" fillId="0" borderId="0" applyFont="0" applyFill="0" applyBorder="0" applyAlignment="0" applyProtection="0"/>
    <xf numFmtId="0" fontId="128" fillId="0" borderId="0" applyFont="0" applyFill="0" applyBorder="0" applyAlignment="0" applyProtection="0"/>
    <xf numFmtId="0" fontId="128" fillId="0" borderId="0" applyFont="0" applyFill="0" applyBorder="0" applyAlignment="0" applyProtection="0"/>
    <xf numFmtId="9" fontId="129" fillId="0" borderId="0" applyFont="0" applyFill="0" applyBorder="0" applyAlignment="0" applyProtection="0"/>
    <xf numFmtId="0" fontId="130" fillId="0" borderId="0">
      <alignment/>
      <protection/>
    </xf>
    <xf numFmtId="0" fontId="131" fillId="0" borderId="40">
      <alignment/>
      <protection/>
    </xf>
    <xf numFmtId="0" fontId="129" fillId="0" borderId="0" applyFont="0" applyFill="0" applyBorder="0" applyAlignment="0" applyProtection="0"/>
    <xf numFmtId="0" fontId="129" fillId="0" borderId="0" applyFont="0" applyFill="0" applyBorder="0" applyAlignment="0" applyProtection="0"/>
    <xf numFmtId="176" fontId="129" fillId="0" borderId="0" applyFont="0" applyFill="0" applyBorder="0" applyAlignment="0" applyProtection="0"/>
    <xf numFmtId="177" fontId="129" fillId="0" borderId="0" applyFont="0" applyFill="0" applyBorder="0" applyAlignment="0" applyProtection="0"/>
    <xf numFmtId="0" fontId="132" fillId="0" borderId="0">
      <alignment/>
      <protection/>
    </xf>
    <xf numFmtId="0" fontId="8" fillId="0" borderId="0">
      <alignment/>
      <protection/>
    </xf>
    <xf numFmtId="165" fontId="41" fillId="0" borderId="0" applyFont="0" applyFill="0" applyBorder="0" applyAlignment="0" applyProtection="0"/>
    <xf numFmtId="166" fontId="41" fillId="0" borderId="0" applyFont="0" applyFill="0" applyBorder="0" applyAlignment="0" applyProtection="0"/>
    <xf numFmtId="0" fontId="0" fillId="0" borderId="0">
      <alignment/>
      <protection/>
    </xf>
    <xf numFmtId="168" fontId="0" fillId="0" borderId="0" applyFont="0" applyFill="0" applyBorder="0" applyAlignment="0" applyProtection="0"/>
    <xf numFmtId="0" fontId="133" fillId="0" borderId="0">
      <alignment/>
      <protection/>
    </xf>
    <xf numFmtId="174" fontId="41" fillId="0" borderId="0" applyFont="0" applyFill="0" applyBorder="0" applyAlignment="0" applyProtection="0"/>
    <xf numFmtId="173" fontId="37" fillId="0" borderId="0" applyFont="0" applyFill="0" applyBorder="0" applyAlignment="0" applyProtection="0"/>
    <xf numFmtId="175" fontId="41" fillId="0" borderId="0" applyFont="0" applyFill="0" applyBorder="0" applyAlignment="0" applyProtection="0"/>
    <xf numFmtId="166" fontId="11" fillId="0" borderId="0" applyNumberFormat="0" applyFont="0" applyFill="0" applyBorder="0" applyAlignment="0" applyProtection="0"/>
  </cellStyleXfs>
  <cellXfs count="333">
    <xf numFmtId="0" fontId="0" fillId="0" borderId="0" xfId="0" applyAlignment="1">
      <alignment/>
    </xf>
    <xf numFmtId="0" fontId="134" fillId="0" borderId="0" xfId="1018" applyFont="1" applyAlignment="1">
      <alignment horizontal="center" vertical="center"/>
      <protection/>
    </xf>
    <xf numFmtId="0" fontId="134" fillId="0" borderId="0" xfId="1018" applyFont="1" applyAlignment="1">
      <alignment vertical="center"/>
      <protection/>
    </xf>
    <xf numFmtId="3" fontId="134" fillId="0" borderId="0" xfId="1018" applyNumberFormat="1" applyFont="1" applyAlignment="1">
      <alignment vertical="center"/>
      <protection/>
    </xf>
    <xf numFmtId="0" fontId="134" fillId="0" borderId="0" xfId="0" applyFont="1" applyAlignment="1">
      <alignment vertical="center"/>
    </xf>
    <xf numFmtId="0" fontId="136" fillId="0" borderId="0" xfId="1018" applyFont="1" applyAlignment="1">
      <alignment horizontal="center" vertical="center"/>
      <protection/>
    </xf>
    <xf numFmtId="0" fontId="134" fillId="0" borderId="0" xfId="0" applyFont="1" applyAlignment="1">
      <alignment horizontal="center" vertical="center" wrapText="1"/>
    </xf>
    <xf numFmtId="0" fontId="137" fillId="0" borderId="0" xfId="1018" applyFont="1" applyAlignment="1">
      <alignment horizontal="right" vertical="center"/>
      <protection/>
    </xf>
    <xf numFmtId="0" fontId="135" fillId="0" borderId="1" xfId="1018" applyFont="1" applyBorder="1" applyAlignment="1">
      <alignment horizontal="center" vertical="center" wrapText="1"/>
      <protection/>
    </xf>
    <xf numFmtId="3" fontId="135" fillId="0" borderId="1" xfId="1018" applyNumberFormat="1" applyFont="1" applyBorder="1" applyAlignment="1">
      <alignment horizontal="right" vertical="center" wrapText="1"/>
      <protection/>
    </xf>
    <xf numFmtId="0" fontId="135" fillId="0" borderId="7" xfId="1018" applyFont="1" applyBorder="1" applyAlignment="1">
      <alignment horizontal="center" vertical="center" wrapText="1"/>
      <protection/>
    </xf>
    <xf numFmtId="0" fontId="135" fillId="0" borderId="0" xfId="0" applyFont="1" applyAlignment="1">
      <alignment vertical="center"/>
    </xf>
    <xf numFmtId="0" fontId="135" fillId="0" borderId="24" xfId="1018" applyFont="1" applyBorder="1" applyAlignment="1">
      <alignment horizontal="left" vertical="center" wrapText="1"/>
      <protection/>
    </xf>
    <xf numFmtId="0" fontId="152" fillId="0" borderId="0" xfId="0" applyFont="1" applyAlignment="1">
      <alignment horizontal="center" vertical="center" wrapText="1"/>
    </xf>
    <xf numFmtId="0" fontId="171" fillId="0" borderId="0" xfId="0" applyFont="1" applyFill="1" applyAlignment="1">
      <alignment vertical="center"/>
    </xf>
    <xf numFmtId="0" fontId="169" fillId="0" borderId="1" xfId="0" applyFont="1" applyFill="1" applyBorder="1" applyAlignment="1">
      <alignment horizontal="center" vertical="center" wrapText="1"/>
    </xf>
    <xf numFmtId="0" fontId="169" fillId="0" borderId="0" xfId="0" applyFont="1" applyFill="1" applyAlignment="1">
      <alignment vertical="center"/>
    </xf>
    <xf numFmtId="3" fontId="169" fillId="0" borderId="1" xfId="0" applyNumberFormat="1" applyFont="1" applyFill="1" applyBorder="1" applyAlignment="1">
      <alignment horizontal="right" vertical="center" wrapText="1"/>
    </xf>
    <xf numFmtId="3" fontId="169" fillId="0" borderId="0" xfId="0" applyNumberFormat="1" applyFont="1" applyFill="1" applyAlignment="1">
      <alignment vertical="center"/>
    </xf>
    <xf numFmtId="3" fontId="152" fillId="0" borderId="0" xfId="0" applyNumberFormat="1" applyFont="1" applyFill="1" applyAlignment="1">
      <alignment vertical="center"/>
    </xf>
    <xf numFmtId="0" fontId="152" fillId="0" borderId="0" xfId="0" applyFont="1" applyFill="1" applyAlignment="1">
      <alignment vertical="center"/>
    </xf>
    <xf numFmtId="0" fontId="172" fillId="0" borderId="0" xfId="0" applyFont="1" applyFill="1" applyAlignment="1">
      <alignment/>
    </xf>
    <xf numFmtId="3" fontId="172" fillId="0" borderId="0" xfId="0" applyNumberFormat="1" applyFont="1" applyFill="1" applyAlignment="1">
      <alignment/>
    </xf>
    <xf numFmtId="0" fontId="172" fillId="0" borderId="0" xfId="0" applyFont="1" applyAlignment="1">
      <alignment/>
    </xf>
    <xf numFmtId="0" fontId="173" fillId="0" borderId="0" xfId="1018" applyFont="1" applyFill="1" applyAlignment="1">
      <alignment horizontal="center" vertical="center"/>
      <protection/>
    </xf>
    <xf numFmtId="0" fontId="173" fillId="0" borderId="0" xfId="1018" applyFont="1" applyFill="1" applyAlignment="1">
      <alignment vertical="center"/>
      <protection/>
    </xf>
    <xf numFmtId="3" fontId="173" fillId="0" borderId="0" xfId="1018" applyNumberFormat="1" applyFont="1" applyFill="1" applyAlignment="1">
      <alignment vertical="center"/>
      <protection/>
    </xf>
    <xf numFmtId="0" fontId="174" fillId="0" borderId="0" xfId="1018" applyFont="1" applyFill="1" applyAlignment="1">
      <alignment horizontal="right" vertical="center"/>
      <protection/>
    </xf>
    <xf numFmtId="0" fontId="173" fillId="0" borderId="0" xfId="0" applyFont="1" applyFill="1" applyAlignment="1">
      <alignment vertical="center"/>
    </xf>
    <xf numFmtId="0" fontId="173" fillId="0" borderId="0" xfId="0" applyFont="1" applyFill="1" applyAlignment="1">
      <alignment horizontal="center" vertical="center" wrapText="1"/>
    </xf>
    <xf numFmtId="0" fontId="175" fillId="0" borderId="0" xfId="1018" applyFont="1" applyFill="1" applyAlignment="1">
      <alignment horizontal="center" vertical="center"/>
      <protection/>
    </xf>
    <xf numFmtId="0" fontId="176" fillId="0" borderId="1" xfId="1018" applyFont="1" applyFill="1" applyBorder="1" applyAlignment="1">
      <alignment horizontal="center" vertical="center" wrapText="1"/>
      <protection/>
    </xf>
    <xf numFmtId="3" fontId="176" fillId="0" borderId="1" xfId="1018" applyNumberFormat="1" applyFont="1" applyFill="1" applyBorder="1" applyAlignment="1">
      <alignment horizontal="right" vertical="center" wrapText="1"/>
      <protection/>
    </xf>
    <xf numFmtId="0" fontId="169" fillId="0" borderId="0" xfId="0" applyFont="1" applyAlignment="1">
      <alignment horizontal="right"/>
    </xf>
    <xf numFmtId="169" fontId="134" fillId="0" borderId="0" xfId="434" applyNumberFormat="1" applyFont="1" applyAlignment="1">
      <alignment vertical="center"/>
    </xf>
    <xf numFmtId="169" fontId="134" fillId="0" borderId="0" xfId="434" applyNumberFormat="1" applyFont="1" applyAlignment="1">
      <alignment horizontal="center" vertical="center" wrapText="1"/>
    </xf>
    <xf numFmtId="169" fontId="173" fillId="0" borderId="0" xfId="0" applyNumberFormat="1" applyFont="1" applyFill="1" applyAlignment="1">
      <alignment vertical="center"/>
    </xf>
    <xf numFmtId="169" fontId="173" fillId="0" borderId="0" xfId="434" applyNumberFormat="1" applyFont="1" applyFill="1" applyAlignment="1">
      <alignment vertical="center"/>
    </xf>
    <xf numFmtId="169" fontId="173" fillId="0" borderId="0" xfId="434" applyNumberFormat="1" applyFont="1" applyFill="1" applyAlignment="1">
      <alignment horizontal="center" vertical="center" wrapText="1"/>
    </xf>
    <xf numFmtId="0" fontId="173" fillId="0" borderId="0" xfId="0" applyFont="1" applyAlignment="1">
      <alignment vertical="center"/>
    </xf>
    <xf numFmtId="169" fontId="173" fillId="0" borderId="0" xfId="434" applyNumberFormat="1" applyFont="1" applyAlignment="1">
      <alignment vertical="center"/>
    </xf>
    <xf numFmtId="0" fontId="176" fillId="0" borderId="1" xfId="1018" applyFont="1" applyBorder="1" applyAlignment="1">
      <alignment horizontal="center" vertical="center" wrapText="1"/>
      <protection/>
    </xf>
    <xf numFmtId="3" fontId="176" fillId="0" borderId="1" xfId="1018" applyNumberFormat="1" applyFont="1" applyBorder="1" applyAlignment="1">
      <alignment horizontal="right" vertical="center" wrapText="1"/>
      <protection/>
    </xf>
    <xf numFmtId="0" fontId="173" fillId="0" borderId="0" xfId="1018" applyFont="1" applyAlignment="1">
      <alignment horizontal="center" vertical="center"/>
      <protection/>
    </xf>
    <xf numFmtId="0" fontId="173" fillId="0" borderId="0" xfId="1018" applyFont="1" applyAlignment="1">
      <alignment vertical="center"/>
      <protection/>
    </xf>
    <xf numFmtId="3" fontId="173" fillId="0" borderId="0" xfId="1018" applyNumberFormat="1" applyFont="1" applyAlignment="1">
      <alignment vertical="center"/>
      <protection/>
    </xf>
    <xf numFmtId="0" fontId="174" fillId="0" borderId="0" xfId="1018" applyFont="1" applyAlignment="1">
      <alignment horizontal="right" vertical="center"/>
      <protection/>
    </xf>
    <xf numFmtId="0" fontId="173" fillId="0" borderId="0" xfId="0" applyFont="1" applyAlignment="1">
      <alignment horizontal="center" vertical="center" wrapText="1"/>
    </xf>
    <xf numFmtId="169" fontId="173" fillId="0" borderId="0" xfId="434" applyNumberFormat="1" applyFont="1" applyAlignment="1">
      <alignment horizontal="center" vertical="center" wrapText="1"/>
    </xf>
    <xf numFmtId="0" fontId="175" fillId="0" borderId="0" xfId="1018" applyFont="1" applyAlignment="1">
      <alignment horizontal="center" vertical="center"/>
      <protection/>
    </xf>
    <xf numFmtId="0" fontId="176" fillId="0" borderId="0" xfId="0" applyFont="1" applyAlignment="1">
      <alignment vertical="center"/>
    </xf>
    <xf numFmtId="169" fontId="176" fillId="0" borderId="0" xfId="434" applyNumberFormat="1" applyFont="1" applyAlignment="1">
      <alignment vertical="center"/>
    </xf>
    <xf numFmtId="0" fontId="177" fillId="0" borderId="0" xfId="0" applyFont="1" applyAlignment="1">
      <alignment/>
    </xf>
    <xf numFmtId="0" fontId="135" fillId="0" borderId="0" xfId="0" applyFont="1" applyFill="1" applyAlignment="1">
      <alignment/>
    </xf>
    <xf numFmtId="0" fontId="178" fillId="0" borderId="0" xfId="0" applyFont="1" applyFill="1" applyAlignment="1">
      <alignment vertical="center"/>
    </xf>
    <xf numFmtId="169" fontId="178" fillId="0" borderId="0" xfId="434" applyNumberFormat="1" applyFont="1" applyFill="1" applyAlignment="1">
      <alignment vertical="center"/>
    </xf>
    <xf numFmtId="0" fontId="179" fillId="0" borderId="1" xfId="0" applyFont="1" applyFill="1" applyBorder="1" applyAlignment="1" quotePrefix="1">
      <alignment horizontal="center" vertical="center" wrapText="1"/>
    </xf>
    <xf numFmtId="0" fontId="179" fillId="0" borderId="0" xfId="0" applyFont="1" applyFill="1" applyAlignment="1">
      <alignment vertical="center"/>
    </xf>
    <xf numFmtId="0" fontId="180" fillId="0" borderId="0" xfId="0" applyFont="1" applyFill="1" applyAlignment="1">
      <alignment vertical="center"/>
    </xf>
    <xf numFmtId="0" fontId="181" fillId="0" borderId="0" xfId="1018" applyFont="1" applyAlignment="1">
      <alignment horizontal="center" vertical="center" wrapText="1"/>
      <protection/>
    </xf>
    <xf numFmtId="0" fontId="178" fillId="0" borderId="0" xfId="0" applyFont="1" applyAlignment="1">
      <alignment vertical="center"/>
    </xf>
    <xf numFmtId="169" fontId="178" fillId="0" borderId="0" xfId="434" applyNumberFormat="1" applyFont="1" applyAlignment="1">
      <alignment vertical="center"/>
    </xf>
    <xf numFmtId="0" fontId="176" fillId="0" borderId="24" xfId="1018" applyFont="1" applyFill="1" applyBorder="1" applyAlignment="1">
      <alignment horizontal="center" vertical="center"/>
      <protection/>
    </xf>
    <xf numFmtId="0" fontId="176" fillId="0" borderId="24" xfId="1018" applyFont="1" applyFill="1" applyBorder="1" applyAlignment="1">
      <alignment horizontal="justify" vertical="center" wrapText="1"/>
      <protection/>
    </xf>
    <xf numFmtId="3" fontId="176" fillId="0" borderId="24" xfId="1018" applyNumberFormat="1" applyFont="1" applyFill="1" applyBorder="1" applyAlignment="1">
      <alignment horizontal="right" vertical="center"/>
      <protection/>
    </xf>
    <xf numFmtId="0" fontId="173" fillId="0" borderId="24" xfId="0" applyFont="1" applyFill="1" applyBorder="1" applyAlignment="1">
      <alignment vertical="center"/>
    </xf>
    <xf numFmtId="0" fontId="176" fillId="0" borderId="35" xfId="1018" applyFont="1" applyFill="1" applyBorder="1" applyAlignment="1">
      <alignment horizontal="center" vertical="center"/>
      <protection/>
    </xf>
    <xf numFmtId="0" fontId="176" fillId="0" borderId="35" xfId="1018" applyFont="1" applyFill="1" applyBorder="1" applyAlignment="1">
      <alignment horizontal="justify" vertical="center" wrapText="1"/>
      <protection/>
    </xf>
    <xf numFmtId="3" fontId="176" fillId="0" borderId="35" xfId="1018" applyNumberFormat="1" applyFont="1" applyFill="1" applyBorder="1" applyAlignment="1">
      <alignment horizontal="right" vertical="center"/>
      <protection/>
    </xf>
    <xf numFmtId="0" fontId="173" fillId="0" borderId="35" xfId="0" applyFont="1" applyFill="1" applyBorder="1" applyAlignment="1">
      <alignment vertical="center"/>
    </xf>
    <xf numFmtId="0" fontId="176" fillId="0" borderId="35" xfId="1018" applyFont="1" applyFill="1" applyBorder="1" applyAlignment="1" quotePrefix="1">
      <alignment horizontal="center" vertical="center"/>
      <protection/>
    </xf>
    <xf numFmtId="0" fontId="173" fillId="0" borderId="35" xfId="0" applyFont="1" applyFill="1" applyBorder="1" applyAlignment="1">
      <alignment horizontal="justify" vertical="center" wrapText="1"/>
    </xf>
    <xf numFmtId="3" fontId="173" fillId="0" borderId="35" xfId="1018" applyNumberFormat="1" applyFont="1" applyFill="1" applyBorder="1" applyAlignment="1">
      <alignment horizontal="right" vertical="center"/>
      <protection/>
    </xf>
    <xf numFmtId="0" fontId="173" fillId="0" borderId="35" xfId="1018" applyFont="1" applyFill="1" applyBorder="1" applyAlignment="1">
      <alignment horizontal="justify" vertical="center" wrapText="1"/>
      <protection/>
    </xf>
    <xf numFmtId="0" fontId="175" fillId="0" borderId="35" xfId="1018" applyFont="1" applyFill="1" applyBorder="1" applyAlignment="1" quotePrefix="1">
      <alignment horizontal="center" vertical="center"/>
      <protection/>
    </xf>
    <xf numFmtId="3" fontId="173" fillId="0" borderId="35" xfId="0" applyNumberFormat="1" applyFont="1" applyFill="1" applyBorder="1" applyAlignment="1">
      <alignment horizontal="right" vertical="center" wrapText="1"/>
    </xf>
    <xf numFmtId="0" fontId="176" fillId="0" borderId="35" xfId="1017" applyFont="1" applyBorder="1" applyAlignment="1">
      <alignment horizontal="justify" vertical="center" wrapText="1"/>
      <protection/>
    </xf>
    <xf numFmtId="169" fontId="173" fillId="0" borderId="35" xfId="434" applyNumberFormat="1" applyFont="1" applyFill="1" applyBorder="1" applyAlignment="1">
      <alignment horizontal="right" vertical="center" wrapText="1"/>
    </xf>
    <xf numFmtId="0" fontId="176" fillId="0" borderId="35" xfId="1018" applyFont="1" applyBorder="1" applyAlignment="1">
      <alignment horizontal="justify" vertical="center" wrapText="1"/>
      <protection/>
    </xf>
    <xf numFmtId="0" fontId="178" fillId="0" borderId="35" xfId="0" applyFont="1" applyFill="1" applyBorder="1" applyAlignment="1">
      <alignment vertical="center"/>
    </xf>
    <xf numFmtId="0" fontId="173" fillId="0" borderId="35" xfId="1018" applyFont="1" applyFill="1" applyBorder="1" applyAlignment="1" quotePrefix="1">
      <alignment horizontal="center" vertical="center"/>
      <protection/>
    </xf>
    <xf numFmtId="0" fontId="173" fillId="0" borderId="35" xfId="1017" applyFont="1" applyFill="1" applyBorder="1" applyAlignment="1">
      <alignment horizontal="justify" vertical="center" wrapText="1"/>
      <protection/>
    </xf>
    <xf numFmtId="3" fontId="173" fillId="0" borderId="35" xfId="761" applyNumberFormat="1" applyFont="1" applyFill="1" applyBorder="1" applyAlignment="1">
      <alignment vertical="center" wrapText="1"/>
      <protection/>
    </xf>
    <xf numFmtId="3" fontId="173" fillId="0" borderId="35" xfId="1018" applyNumberFormat="1" applyFont="1" applyFill="1" applyBorder="1" applyAlignment="1">
      <alignment vertical="center"/>
      <protection/>
    </xf>
    <xf numFmtId="0" fontId="173" fillId="0" borderId="35" xfId="1018" applyFont="1" applyFill="1" applyBorder="1" applyAlignment="1">
      <alignment vertical="center"/>
      <protection/>
    </xf>
    <xf numFmtId="0" fontId="173" fillId="0" borderId="41" xfId="1018" applyFont="1" applyFill="1" applyBorder="1" applyAlignment="1" quotePrefix="1">
      <alignment horizontal="center" vertical="center"/>
      <protection/>
    </xf>
    <xf numFmtId="0" fontId="173" fillId="0" borderId="41" xfId="1018" applyFont="1" applyFill="1" applyBorder="1" applyAlignment="1">
      <alignment horizontal="justify" vertical="center" wrapText="1"/>
      <protection/>
    </xf>
    <xf numFmtId="3" fontId="173" fillId="0" borderId="41" xfId="1018" applyNumberFormat="1" applyFont="1" applyFill="1" applyBorder="1" applyAlignment="1">
      <alignment vertical="center"/>
      <protection/>
    </xf>
    <xf numFmtId="0" fontId="173" fillId="0" borderId="41" xfId="1018" applyFont="1" applyFill="1" applyBorder="1" applyAlignment="1">
      <alignment vertical="center"/>
      <protection/>
    </xf>
    <xf numFmtId="0" fontId="138" fillId="0" borderId="24" xfId="1018" applyFont="1" applyBorder="1" applyAlignment="1">
      <alignment horizontal="center" vertical="center"/>
      <protection/>
    </xf>
    <xf numFmtId="0" fontId="138" fillId="0" borderId="24" xfId="1018" applyFont="1" applyBorder="1" applyAlignment="1">
      <alignment horizontal="left" vertical="center" wrapText="1"/>
      <protection/>
    </xf>
    <xf numFmtId="3" fontId="138" fillId="0" borderId="24" xfId="1018" applyNumberFormat="1" applyFont="1" applyBorder="1" applyAlignment="1">
      <alignment horizontal="right" vertical="center"/>
      <protection/>
    </xf>
    <xf numFmtId="0" fontId="134" fillId="0" borderId="24" xfId="0" applyFont="1" applyBorder="1" applyAlignment="1">
      <alignment vertical="center"/>
    </xf>
    <xf numFmtId="0" fontId="134" fillId="0" borderId="35" xfId="1018" applyFont="1" applyBorder="1" applyAlignment="1">
      <alignment horizontal="center" vertical="center"/>
      <protection/>
    </xf>
    <xf numFmtId="0" fontId="134" fillId="0" borderId="35" xfId="1018" applyFont="1" applyFill="1" applyBorder="1" applyAlignment="1">
      <alignment vertical="center" wrapText="1"/>
      <protection/>
    </xf>
    <xf numFmtId="3" fontId="134" fillId="0" borderId="35" xfId="434" applyNumberFormat="1" applyFont="1" applyFill="1" applyBorder="1" applyAlignment="1">
      <alignment horizontal="right" vertical="center"/>
    </xf>
    <xf numFmtId="3" fontId="134" fillId="0" borderId="35" xfId="1018" applyNumberFormat="1" applyFont="1" applyFill="1" applyBorder="1" applyAlignment="1">
      <alignment horizontal="center" vertical="center"/>
      <protection/>
    </xf>
    <xf numFmtId="0" fontId="134" fillId="0" borderId="41" xfId="1018" applyFont="1" applyBorder="1" applyAlignment="1">
      <alignment horizontal="center" vertical="center"/>
      <protection/>
    </xf>
    <xf numFmtId="0" fontId="134" fillId="0" borderId="41" xfId="1018" applyFont="1" applyFill="1" applyBorder="1" applyAlignment="1">
      <alignment vertical="center" wrapText="1"/>
      <protection/>
    </xf>
    <xf numFmtId="3" fontId="134" fillId="0" borderId="41" xfId="434" applyNumberFormat="1" applyFont="1" applyFill="1" applyBorder="1" applyAlignment="1">
      <alignment horizontal="right" vertical="center"/>
    </xf>
    <xf numFmtId="3" fontId="134" fillId="0" borderId="41" xfId="1018" applyNumberFormat="1" applyFont="1" applyFill="1" applyBorder="1" applyAlignment="1">
      <alignment horizontal="center" vertical="center"/>
      <protection/>
    </xf>
    <xf numFmtId="0" fontId="135" fillId="0" borderId="24" xfId="1018" applyFont="1" applyBorder="1" applyAlignment="1">
      <alignment horizontal="center" vertical="center" wrapText="1"/>
      <protection/>
    </xf>
    <xf numFmtId="0" fontId="135" fillId="0" borderId="24" xfId="1018" applyFont="1" applyBorder="1" applyAlignment="1">
      <alignment horizontal="justify" vertical="center" wrapText="1"/>
      <protection/>
    </xf>
    <xf numFmtId="3" fontId="135" fillId="0" borderId="24" xfId="1018" applyNumberFormat="1" applyFont="1" applyBorder="1" applyAlignment="1">
      <alignment horizontal="right" vertical="center" wrapText="1"/>
      <protection/>
    </xf>
    <xf numFmtId="0" fontId="135" fillId="0" borderId="35" xfId="1018" applyFont="1" applyBorder="1" applyAlignment="1">
      <alignment horizontal="center" vertical="center" wrapText="1"/>
      <protection/>
    </xf>
    <xf numFmtId="3" fontId="135" fillId="0" borderId="35" xfId="1018" applyNumberFormat="1" applyFont="1" applyBorder="1" applyAlignment="1">
      <alignment horizontal="right" vertical="center" wrapText="1"/>
      <protection/>
    </xf>
    <xf numFmtId="0" fontId="173" fillId="0" borderId="35" xfId="1018" applyFont="1" applyBorder="1" applyAlignment="1">
      <alignment horizontal="justify" vertical="center" wrapText="1"/>
      <protection/>
    </xf>
    <xf numFmtId="3" fontId="134" fillId="0" borderId="35" xfId="1018" applyNumberFormat="1" applyFont="1" applyBorder="1" applyAlignment="1">
      <alignment horizontal="right" vertical="center" wrapText="1"/>
      <protection/>
    </xf>
    <xf numFmtId="0" fontId="135" fillId="0" borderId="35" xfId="1018" applyFont="1" applyBorder="1" applyAlignment="1">
      <alignment horizontal="justify" vertical="center" wrapText="1"/>
      <protection/>
    </xf>
    <xf numFmtId="0" fontId="135" fillId="0" borderId="35" xfId="1018" applyFont="1" applyBorder="1" applyAlignment="1">
      <alignment horizontal="left" vertical="center" wrapText="1"/>
      <protection/>
    </xf>
    <xf numFmtId="3" fontId="135" fillId="0" borderId="35" xfId="1018" applyNumberFormat="1" applyFont="1" applyBorder="1" applyAlignment="1">
      <alignment horizontal="right" vertical="center"/>
      <protection/>
    </xf>
    <xf numFmtId="0" fontId="134" fillId="0" borderId="35" xfId="0" applyFont="1" applyBorder="1" applyAlignment="1">
      <alignment vertical="center"/>
    </xf>
    <xf numFmtId="0" fontId="135" fillId="0" borderId="35" xfId="1018" applyFont="1" applyBorder="1" applyAlignment="1" quotePrefix="1">
      <alignment horizontal="center" vertical="center"/>
      <protection/>
    </xf>
    <xf numFmtId="0" fontId="134" fillId="0" borderId="35" xfId="1018" applyFont="1" applyBorder="1" applyAlignment="1" quotePrefix="1">
      <alignment horizontal="center" vertical="center"/>
      <protection/>
    </xf>
    <xf numFmtId="0" fontId="134" fillId="0" borderId="35" xfId="1018" applyFont="1" applyFill="1" applyBorder="1" applyAlignment="1">
      <alignment horizontal="justify" vertical="center" wrapText="1"/>
      <protection/>
    </xf>
    <xf numFmtId="3" fontId="134" fillId="0" borderId="35" xfId="1018" applyNumberFormat="1" applyFont="1" applyFill="1" applyBorder="1" applyAlignment="1">
      <alignment horizontal="right" vertical="center"/>
      <protection/>
    </xf>
    <xf numFmtId="0" fontId="134" fillId="0" borderId="41" xfId="1018" applyFont="1" applyBorder="1" applyAlignment="1" quotePrefix="1">
      <alignment horizontal="center" vertical="center"/>
      <protection/>
    </xf>
    <xf numFmtId="0" fontId="134" fillId="0" borderId="41" xfId="1018" applyFont="1" applyFill="1" applyBorder="1" applyAlignment="1">
      <alignment horizontal="justify" vertical="center" wrapText="1"/>
      <protection/>
    </xf>
    <xf numFmtId="3" fontId="134" fillId="0" borderId="41" xfId="1018" applyNumberFormat="1" applyFont="1" applyFill="1" applyBorder="1" applyAlignment="1">
      <alignment horizontal="right" vertical="center"/>
      <protection/>
    </xf>
    <xf numFmtId="0" fontId="134" fillId="0" borderId="41" xfId="0" applyFont="1" applyBorder="1" applyAlignment="1">
      <alignment vertical="center"/>
    </xf>
    <xf numFmtId="0" fontId="176" fillId="0" borderId="35" xfId="1018" applyFont="1" applyBorder="1" applyAlignment="1">
      <alignment horizontal="center" vertical="center" wrapText="1"/>
      <protection/>
    </xf>
    <xf numFmtId="3" fontId="176" fillId="0" borderId="35" xfId="1018" applyNumberFormat="1" applyFont="1" applyBorder="1" applyAlignment="1">
      <alignment horizontal="right" vertical="center" wrapText="1"/>
      <protection/>
    </xf>
    <xf numFmtId="0" fontId="134" fillId="0" borderId="41" xfId="1018" applyFont="1" applyBorder="1" applyAlignment="1">
      <alignment horizontal="justify" vertical="center" wrapText="1"/>
      <protection/>
    </xf>
    <xf numFmtId="3" fontId="134" fillId="0" borderId="41" xfId="1018" applyNumberFormat="1" applyFont="1" applyBorder="1" applyAlignment="1">
      <alignment vertical="center"/>
      <protection/>
    </xf>
    <xf numFmtId="0" fontId="135" fillId="0" borderId="24" xfId="1018" applyFont="1" applyBorder="1" applyAlignment="1">
      <alignment vertical="center" wrapText="1"/>
      <protection/>
    </xf>
    <xf numFmtId="0" fontId="134" fillId="0" borderId="35" xfId="910" applyFont="1" applyBorder="1" applyAlignment="1" quotePrefix="1">
      <alignment horizontal="center" vertical="center"/>
      <protection/>
    </xf>
    <xf numFmtId="0" fontId="134" fillId="0" borderId="35" xfId="1018" applyFont="1" applyBorder="1" applyAlignment="1">
      <alignment horizontal="justify" vertical="center" wrapText="1"/>
      <protection/>
    </xf>
    <xf numFmtId="0" fontId="173" fillId="0" borderId="35" xfId="0" applyFont="1" applyBorder="1" applyAlignment="1">
      <alignment horizontal="center" vertical="center" wrapText="1"/>
    </xf>
    <xf numFmtId="169" fontId="173" fillId="0" borderId="35" xfId="434" applyNumberFormat="1" applyFont="1" applyBorder="1" applyAlignment="1">
      <alignment horizontal="center" vertical="center" wrapText="1"/>
    </xf>
    <xf numFmtId="0" fontId="176" fillId="0" borderId="35" xfId="0" applyFont="1" applyFill="1" applyBorder="1" applyAlignment="1">
      <alignment horizontal="justify" vertical="center" wrapText="1"/>
    </xf>
    <xf numFmtId="0" fontId="135" fillId="0" borderId="35" xfId="1018" applyFont="1" applyBorder="1" applyAlignment="1">
      <alignment vertical="center" wrapText="1"/>
      <protection/>
    </xf>
    <xf numFmtId="0" fontId="134" fillId="0" borderId="35" xfId="910" applyFont="1" applyBorder="1" applyAlignment="1">
      <alignment/>
      <protection/>
    </xf>
    <xf numFmtId="0" fontId="135" fillId="0" borderId="35" xfId="1018" applyFont="1" applyFill="1" applyBorder="1" applyAlignment="1">
      <alignment horizontal="center" vertical="center"/>
      <protection/>
    </xf>
    <xf numFmtId="0" fontId="173" fillId="0" borderId="35" xfId="0" applyFont="1" applyBorder="1" applyAlignment="1">
      <alignment horizontal="justify" vertical="center" wrapText="1"/>
    </xf>
    <xf numFmtId="0" fontId="134" fillId="0" borderId="35" xfId="1018" applyFont="1" applyBorder="1" applyAlignment="1">
      <alignment vertical="center" wrapText="1"/>
      <protection/>
    </xf>
    <xf numFmtId="3" fontId="135" fillId="0" borderId="35" xfId="910" applyNumberFormat="1" applyFont="1" applyBorder="1" applyAlignment="1">
      <alignment vertical="center" wrapText="1"/>
      <protection/>
    </xf>
    <xf numFmtId="3" fontId="134" fillId="0" borderId="35" xfId="910" applyNumberFormat="1" applyFont="1" applyBorder="1" applyAlignment="1">
      <alignment vertical="center" wrapText="1"/>
      <protection/>
    </xf>
    <xf numFmtId="0" fontId="135" fillId="0" borderId="35" xfId="0" applyFont="1" applyFill="1" applyBorder="1" applyAlignment="1">
      <alignment/>
    </xf>
    <xf numFmtId="0" fontId="134" fillId="0" borderId="35" xfId="1018" applyFont="1" applyFill="1" applyBorder="1" applyAlignment="1">
      <alignment horizontal="left" vertical="center" wrapText="1"/>
      <protection/>
    </xf>
    <xf numFmtId="0" fontId="176" fillId="0" borderId="35" xfId="0" applyFont="1" applyFill="1" applyBorder="1" applyAlignment="1">
      <alignment horizontal="left" vertical="center" wrapText="1"/>
    </xf>
    <xf numFmtId="0" fontId="173" fillId="0" borderId="35" xfId="1018" applyFont="1" applyBorder="1" applyAlignment="1">
      <alignment vertical="center" wrapText="1"/>
      <protection/>
    </xf>
    <xf numFmtId="3" fontId="176" fillId="0" borderId="35" xfId="910" applyNumberFormat="1" applyFont="1" applyBorder="1" applyAlignment="1">
      <alignment vertical="center" wrapText="1"/>
      <protection/>
    </xf>
    <xf numFmtId="0" fontId="173" fillId="0" borderId="35" xfId="910" applyFont="1" applyBorder="1" applyAlignment="1">
      <alignment/>
      <protection/>
    </xf>
    <xf numFmtId="0" fontId="134" fillId="0" borderId="41" xfId="1018" applyFont="1" applyFill="1" applyBorder="1" applyAlignment="1">
      <alignment horizontal="left" vertical="center" wrapText="1"/>
      <protection/>
    </xf>
    <xf numFmtId="3" fontId="173" fillId="0" borderId="41" xfId="910" applyNumberFormat="1" applyFont="1" applyBorder="1" applyAlignment="1">
      <alignment vertical="center" wrapText="1"/>
      <protection/>
    </xf>
    <xf numFmtId="0" fontId="176" fillId="0" borderId="24" xfId="1018" applyFont="1" applyBorder="1" applyAlignment="1">
      <alignment horizontal="center" vertical="center" wrapText="1"/>
      <protection/>
    </xf>
    <xf numFmtId="3" fontId="176" fillId="0" borderId="24" xfId="1018" applyNumberFormat="1" applyFont="1" applyBorder="1" applyAlignment="1">
      <alignment horizontal="right" vertical="center" wrapText="1"/>
      <protection/>
    </xf>
    <xf numFmtId="0" fontId="173" fillId="0" borderId="35" xfId="910" applyFont="1" applyBorder="1" applyAlignment="1" quotePrefix="1">
      <alignment horizontal="center" vertical="center"/>
      <protection/>
    </xf>
    <xf numFmtId="3" fontId="173" fillId="0" borderId="35" xfId="910" applyNumberFormat="1" applyFont="1" applyBorder="1" applyAlignment="1">
      <alignment vertical="center" wrapText="1"/>
      <protection/>
    </xf>
    <xf numFmtId="0" fontId="176" fillId="0" borderId="35" xfId="910" applyFont="1" applyBorder="1" applyAlignment="1" quotePrefix="1">
      <alignment horizontal="center" vertical="center"/>
      <protection/>
    </xf>
    <xf numFmtId="0" fontId="176" fillId="0" borderId="35" xfId="910" applyFont="1" applyBorder="1" applyAlignment="1">
      <alignment/>
      <protection/>
    </xf>
    <xf numFmtId="0" fontId="134" fillId="0" borderId="35" xfId="0" applyFont="1" applyFill="1" applyBorder="1" applyAlignment="1">
      <alignment horizontal="justify" vertical="center" wrapText="1"/>
    </xf>
    <xf numFmtId="3" fontId="173" fillId="0" borderId="35" xfId="0" applyNumberFormat="1" applyFont="1" applyBorder="1" applyAlignment="1">
      <alignment horizontal="right" vertical="center" wrapText="1"/>
    </xf>
    <xf numFmtId="0" fontId="173" fillId="0" borderId="35" xfId="1018" applyFont="1" applyBorder="1" applyAlignment="1">
      <alignment horizontal="center" vertical="center" wrapText="1"/>
      <protection/>
    </xf>
    <xf numFmtId="0" fontId="173" fillId="0" borderId="35" xfId="0" applyFont="1" applyBorder="1" applyAlignment="1">
      <alignment horizontal="left" vertical="center" wrapText="1"/>
    </xf>
    <xf numFmtId="0" fontId="176" fillId="0" borderId="35" xfId="1018" applyFont="1" applyFill="1" applyBorder="1" applyAlignment="1">
      <alignment vertical="center" wrapText="1"/>
      <protection/>
    </xf>
    <xf numFmtId="0" fontId="182" fillId="0" borderId="35" xfId="0" applyFont="1" applyBorder="1" applyAlignment="1">
      <alignment horizontal="left" vertical="center" wrapText="1"/>
    </xf>
    <xf numFmtId="0" fontId="173" fillId="0" borderId="41" xfId="910" applyFont="1" applyBorder="1" applyAlignment="1" quotePrefix="1">
      <alignment horizontal="center" vertical="center"/>
      <protection/>
    </xf>
    <xf numFmtId="0" fontId="182" fillId="0" borderId="41" xfId="0" applyFont="1" applyBorder="1" applyAlignment="1">
      <alignment horizontal="left" vertical="center" wrapText="1"/>
    </xf>
    <xf numFmtId="0" fontId="173" fillId="0" borderId="41" xfId="910" applyFont="1" applyBorder="1" applyAlignment="1">
      <alignment/>
      <protection/>
    </xf>
    <xf numFmtId="0" fontId="135" fillId="0" borderId="24" xfId="910" applyFont="1" applyBorder="1" applyAlignment="1">
      <alignment horizontal="center" vertical="center"/>
      <protection/>
    </xf>
    <xf numFmtId="3" fontId="135" fillId="0" borderId="24" xfId="910" applyNumberFormat="1" applyFont="1" applyBorder="1" applyAlignment="1">
      <alignment horizontal="right" vertical="center" wrapText="1"/>
      <protection/>
    </xf>
    <xf numFmtId="0" fontId="134" fillId="0" borderId="35" xfId="1018" applyFont="1" applyBorder="1" applyAlignment="1" quotePrefix="1">
      <alignment horizontal="center" vertical="center" wrapText="1"/>
      <protection/>
    </xf>
    <xf numFmtId="0" fontId="134" fillId="0" borderId="35" xfId="0" applyFont="1" applyBorder="1" applyAlignment="1">
      <alignment vertical="center" wrapText="1"/>
    </xf>
    <xf numFmtId="169" fontId="134" fillId="0" borderId="35" xfId="434" applyNumberFormat="1" applyFont="1" applyBorder="1" applyAlignment="1">
      <alignment horizontal="right" vertical="center" wrapText="1"/>
    </xf>
    <xf numFmtId="0" fontId="134" fillId="0" borderId="35" xfId="1018" applyFont="1" applyBorder="1" applyAlignment="1">
      <alignment horizontal="center" vertical="center" wrapText="1"/>
      <protection/>
    </xf>
    <xf numFmtId="0" fontId="135" fillId="0" borderId="35" xfId="910" applyFont="1" applyBorder="1" applyAlignment="1">
      <alignment horizontal="center" vertical="center"/>
      <protection/>
    </xf>
    <xf numFmtId="3" fontId="135" fillId="0" borderId="35" xfId="910" applyNumberFormat="1" applyFont="1" applyBorder="1" applyAlignment="1">
      <alignment horizontal="right" vertical="center" wrapText="1"/>
      <protection/>
    </xf>
    <xf numFmtId="0" fontId="135" fillId="52" borderId="35" xfId="910" applyFont="1" applyFill="1" applyBorder="1" applyAlignment="1">
      <alignment horizontal="left" vertical="center"/>
      <protection/>
    </xf>
    <xf numFmtId="0" fontId="135" fillId="0" borderId="35" xfId="910" applyFont="1" applyBorder="1" applyAlignment="1">
      <alignment/>
      <protection/>
    </xf>
    <xf numFmtId="0" fontId="134" fillId="52" borderId="35" xfId="910" applyFont="1" applyFill="1" applyBorder="1" applyAlignment="1">
      <alignment horizontal="left" vertical="center"/>
      <protection/>
    </xf>
    <xf numFmtId="3" fontId="134" fillId="0" borderId="35" xfId="910" applyNumberFormat="1" applyFont="1" applyBorder="1" applyAlignment="1">
      <alignment vertical="center" wrapText="1"/>
      <protection/>
    </xf>
    <xf numFmtId="0" fontId="134" fillId="0" borderId="41" xfId="1018" applyFont="1" applyBorder="1" applyAlignment="1" quotePrefix="1">
      <alignment horizontal="center" vertical="center" wrapText="1"/>
      <protection/>
    </xf>
    <xf numFmtId="0" fontId="134" fillId="0" borderId="41" xfId="0" applyFont="1" applyBorder="1" applyAlignment="1">
      <alignment vertical="center" wrapText="1"/>
    </xf>
    <xf numFmtId="0" fontId="134" fillId="0" borderId="41" xfId="1018" applyFont="1" applyBorder="1" applyAlignment="1">
      <alignment horizontal="center" vertical="center" wrapText="1"/>
      <protection/>
    </xf>
    <xf numFmtId="0" fontId="152" fillId="0" borderId="24" xfId="0" applyFont="1" applyFill="1" applyBorder="1" applyAlignment="1" quotePrefix="1">
      <alignment horizontal="center" vertical="center" wrapText="1"/>
    </xf>
    <xf numFmtId="0" fontId="152" fillId="0" borderId="24" xfId="0" applyFont="1" applyFill="1" applyBorder="1" applyAlignment="1">
      <alignment horizontal="left" vertical="center" wrapText="1"/>
    </xf>
    <xf numFmtId="3" fontId="152" fillId="0" borderId="24" xfId="0" applyNumberFormat="1" applyFont="1" applyFill="1" applyBorder="1" applyAlignment="1">
      <alignment horizontal="right" vertical="center" wrapText="1"/>
    </xf>
    <xf numFmtId="3" fontId="152" fillId="0" borderId="24" xfId="0" applyNumberFormat="1" applyFont="1" applyFill="1" applyBorder="1" applyAlignment="1">
      <alignment vertical="center" wrapText="1"/>
    </xf>
    <xf numFmtId="0" fontId="152" fillId="0" borderId="35" xfId="0" applyFont="1" applyFill="1" applyBorder="1" applyAlignment="1" quotePrefix="1">
      <alignment horizontal="center" vertical="center" wrapText="1"/>
    </xf>
    <xf numFmtId="0" fontId="152" fillId="0" borderId="35" xfId="0" applyFont="1" applyFill="1" applyBorder="1" applyAlignment="1">
      <alignment horizontal="left" vertical="center" wrapText="1"/>
    </xf>
    <xf numFmtId="3" fontId="152" fillId="0" borderId="35" xfId="0" applyNumberFormat="1" applyFont="1" applyFill="1" applyBorder="1" applyAlignment="1">
      <alignment horizontal="right" vertical="center" wrapText="1"/>
    </xf>
    <xf numFmtId="3" fontId="152" fillId="0" borderId="35" xfId="0" applyNumberFormat="1" applyFont="1" applyFill="1" applyBorder="1" applyAlignment="1">
      <alignment vertical="center"/>
    </xf>
    <xf numFmtId="0" fontId="152" fillId="0" borderId="35" xfId="0" applyFont="1" applyFill="1" applyBorder="1" applyAlignment="1">
      <alignment vertical="center" wrapText="1"/>
    </xf>
    <xf numFmtId="3" fontId="152" fillId="0" borderId="35" xfId="0" applyNumberFormat="1" applyFont="1" applyFill="1" applyBorder="1" applyAlignment="1">
      <alignment horizontal="center" vertical="center"/>
    </xf>
    <xf numFmtId="0" fontId="152" fillId="0" borderId="35" xfId="1018" applyFont="1" applyFill="1" applyBorder="1" applyAlignment="1">
      <alignment vertical="center" wrapText="1"/>
      <protection/>
    </xf>
    <xf numFmtId="0" fontId="152" fillId="0" borderId="41" xfId="0" applyFont="1" applyFill="1" applyBorder="1" applyAlignment="1" quotePrefix="1">
      <alignment horizontal="center" vertical="center" wrapText="1"/>
    </xf>
    <xf numFmtId="0" fontId="152" fillId="0" borderId="41" xfId="0" applyFont="1" applyFill="1" applyBorder="1" applyAlignment="1">
      <alignment vertical="center" wrapText="1"/>
    </xf>
    <xf numFmtId="3" fontId="152" fillId="0" borderId="41" xfId="0" applyNumberFormat="1" applyFont="1" applyFill="1" applyBorder="1" applyAlignment="1">
      <alignment horizontal="right" vertical="center" wrapText="1"/>
    </xf>
    <xf numFmtId="3" fontId="152" fillId="0" borderId="41" xfId="0" applyNumberFormat="1" applyFont="1" applyFill="1" applyBorder="1" applyAlignment="1">
      <alignment horizontal="center" vertical="center"/>
    </xf>
    <xf numFmtId="0" fontId="172" fillId="0" borderId="0" xfId="0" applyFont="1" applyAlignment="1">
      <alignment vertical="center" wrapText="1"/>
    </xf>
    <xf numFmtId="0" fontId="178" fillId="0" borderId="35" xfId="0" applyFont="1" applyBorder="1" applyAlignment="1">
      <alignment vertical="center" wrapText="1"/>
    </xf>
    <xf numFmtId="0" fontId="135" fillId="0" borderId="15" xfId="910" applyFont="1" applyBorder="1" applyAlignment="1">
      <alignment horizontal="center" vertical="center"/>
      <protection/>
    </xf>
    <xf numFmtId="3" fontId="135" fillId="0" borderId="15" xfId="910" applyNumberFormat="1" applyFont="1" applyBorder="1" applyAlignment="1">
      <alignment horizontal="right" vertical="center" wrapText="1"/>
      <protection/>
    </xf>
    <xf numFmtId="3" fontId="134" fillId="0" borderId="15" xfId="910" applyNumberFormat="1" applyFont="1" applyBorder="1" applyAlignment="1">
      <alignment horizontal="right" vertical="center" wrapText="1"/>
      <protection/>
    </xf>
    <xf numFmtId="169" fontId="135" fillId="0" borderId="35" xfId="1018" applyNumberFormat="1" applyFont="1" applyBorder="1" applyAlignment="1">
      <alignment horizontal="right" vertical="center" wrapText="1"/>
      <protection/>
    </xf>
    <xf numFmtId="169" fontId="135" fillId="0" borderId="1" xfId="1018" applyNumberFormat="1" applyFont="1" applyBorder="1" applyAlignment="1">
      <alignment horizontal="right" vertical="center" wrapText="1"/>
      <protection/>
    </xf>
    <xf numFmtId="3" fontId="134" fillId="0" borderId="35" xfId="910" applyNumberFormat="1" applyFont="1" applyBorder="1" applyAlignment="1">
      <alignment horizontal="right" vertical="center" wrapText="1"/>
      <protection/>
    </xf>
    <xf numFmtId="169" fontId="134" fillId="0" borderId="41" xfId="434" applyNumberFormat="1" applyFont="1" applyBorder="1" applyAlignment="1">
      <alignment horizontal="right" vertical="center" wrapText="1"/>
    </xf>
    <xf numFmtId="0" fontId="173" fillId="0" borderId="35" xfId="0" applyFont="1" applyFill="1" applyBorder="1" applyAlignment="1">
      <alignment horizontal="left" vertical="center" wrapText="1"/>
    </xf>
    <xf numFmtId="0" fontId="176" fillId="0" borderId="35" xfId="910" applyFont="1" applyBorder="1" applyAlignment="1">
      <alignment horizontal="left"/>
      <protection/>
    </xf>
    <xf numFmtId="0" fontId="176" fillId="0" borderId="0" xfId="0" applyFont="1" applyAlignment="1">
      <alignment horizontal="left" vertical="center"/>
    </xf>
    <xf numFmtId="169" fontId="176" fillId="0" borderId="0" xfId="434" applyNumberFormat="1" applyFont="1" applyAlignment="1">
      <alignment horizontal="left" vertical="center"/>
    </xf>
    <xf numFmtId="3" fontId="173" fillId="0" borderId="35" xfId="910" applyNumberFormat="1" applyFont="1" applyBorder="1" applyAlignment="1">
      <alignment horizontal="right" vertical="center" wrapText="1"/>
      <protection/>
    </xf>
    <xf numFmtId="0" fontId="134" fillId="0" borderId="35" xfId="1018" applyFont="1" applyBorder="1" applyAlignment="1">
      <alignment horizontal="left" vertical="center" wrapText="1"/>
      <protection/>
    </xf>
    <xf numFmtId="169" fontId="135" fillId="0" borderId="0" xfId="434" applyNumberFormat="1" applyFont="1" applyAlignment="1">
      <alignment vertical="center"/>
    </xf>
    <xf numFmtId="0" fontId="135" fillId="0" borderId="35" xfId="910" applyFont="1" applyBorder="1" applyAlignment="1" quotePrefix="1">
      <alignment horizontal="center" vertical="center"/>
      <protection/>
    </xf>
    <xf numFmtId="0" fontId="134" fillId="0" borderId="41" xfId="910" applyFont="1" applyBorder="1" applyAlignment="1" quotePrefix="1">
      <alignment horizontal="center" vertical="center"/>
      <protection/>
    </xf>
    <xf numFmtId="3" fontId="134" fillId="0" borderId="41" xfId="1018" applyNumberFormat="1" applyFont="1" applyBorder="1" applyAlignment="1">
      <alignment horizontal="right" vertical="center" wrapText="1"/>
      <protection/>
    </xf>
    <xf numFmtId="0" fontId="134" fillId="0" borderId="41" xfId="910" applyFont="1" applyBorder="1" applyAlignment="1">
      <alignment/>
      <protection/>
    </xf>
    <xf numFmtId="3" fontId="176" fillId="0" borderId="35" xfId="910" applyNumberFormat="1" applyFont="1" applyBorder="1" applyAlignment="1">
      <alignment horizontal="right" vertical="center" wrapText="1"/>
      <protection/>
    </xf>
    <xf numFmtId="0" fontId="176" fillId="0" borderId="42" xfId="1018" applyFont="1" applyFill="1" applyBorder="1" applyAlignment="1">
      <alignment horizontal="justify" vertical="center" wrapText="1"/>
      <protection/>
    </xf>
    <xf numFmtId="0" fontId="176" fillId="0" borderId="15" xfId="0" applyFont="1" applyFill="1" applyBorder="1" applyAlignment="1">
      <alignment horizontal="justify" vertical="center" wrapText="1"/>
    </xf>
    <xf numFmtId="3" fontId="176" fillId="0" borderId="35" xfId="1018" applyNumberFormat="1" applyFont="1" applyFill="1" applyBorder="1" applyAlignment="1">
      <alignment vertical="center"/>
      <protection/>
    </xf>
    <xf numFmtId="3" fontId="152" fillId="0" borderId="35" xfId="0" applyNumberFormat="1" applyFont="1" applyFill="1" applyBorder="1" applyAlignment="1">
      <alignment horizontal="right" vertical="center"/>
    </xf>
    <xf numFmtId="43" fontId="173" fillId="0" borderId="0" xfId="434" applyNumberFormat="1" applyFont="1" applyAlignment="1">
      <alignment vertical="center"/>
    </xf>
    <xf numFmtId="230" fontId="134" fillId="0" borderId="0" xfId="434" applyNumberFormat="1" applyFont="1" applyAlignment="1">
      <alignment vertical="center"/>
    </xf>
    <xf numFmtId="3" fontId="134" fillId="0" borderId="0" xfId="0" applyNumberFormat="1" applyFont="1" applyAlignment="1">
      <alignment vertical="center"/>
    </xf>
    <xf numFmtId="169" fontId="134" fillId="0" borderId="0" xfId="0" applyNumberFormat="1" applyFont="1" applyAlignment="1">
      <alignment vertical="center"/>
    </xf>
    <xf numFmtId="0" fontId="178" fillId="0" borderId="35" xfId="1018" applyFont="1" applyBorder="1" applyAlignment="1">
      <alignment horizontal="justify" vertical="center" wrapText="1"/>
      <protection/>
    </xf>
    <xf numFmtId="3" fontId="135" fillId="0" borderId="0" xfId="0" applyNumberFormat="1" applyFont="1" applyFill="1" applyAlignment="1">
      <alignment/>
    </xf>
    <xf numFmtId="0" fontId="135" fillId="0" borderId="41" xfId="1018" applyFont="1" applyFill="1" applyBorder="1" applyAlignment="1">
      <alignment horizontal="center" vertical="center"/>
      <protection/>
    </xf>
    <xf numFmtId="3" fontId="134" fillId="0" borderId="41" xfId="910" applyNumberFormat="1" applyFont="1" applyBorder="1" applyAlignment="1">
      <alignment vertical="center" wrapText="1"/>
      <protection/>
    </xf>
    <xf numFmtId="0" fontId="135" fillId="0" borderId="41" xfId="0" applyFont="1" applyFill="1" applyBorder="1" applyAlignment="1">
      <alignment/>
    </xf>
    <xf numFmtId="0" fontId="134" fillId="0" borderId="0" xfId="0" applyFont="1" applyFill="1" applyAlignment="1">
      <alignment/>
    </xf>
    <xf numFmtId="169" fontId="134" fillId="0" borderId="0" xfId="434" applyNumberFormat="1" applyFont="1" applyFill="1" applyAlignment="1">
      <alignment/>
    </xf>
    <xf numFmtId="2" fontId="134" fillId="0" borderId="0" xfId="0" applyNumberFormat="1" applyFont="1" applyFill="1" applyAlignment="1">
      <alignment/>
    </xf>
    <xf numFmtId="0" fontId="152" fillId="0" borderId="41" xfId="1018" applyFont="1" applyFill="1" applyBorder="1" applyAlignment="1">
      <alignment vertical="center" wrapText="1"/>
      <protection/>
    </xf>
    <xf numFmtId="0" fontId="172" fillId="0" borderId="43" xfId="0" applyFont="1" applyFill="1" applyBorder="1" applyAlignment="1">
      <alignment/>
    </xf>
    <xf numFmtId="0" fontId="152" fillId="0" borderId="24" xfId="1018" applyFont="1" applyFill="1" applyBorder="1" applyAlignment="1">
      <alignment vertical="center" wrapText="1"/>
      <protection/>
    </xf>
    <xf numFmtId="3" fontId="152" fillId="0" borderId="24" xfId="0" applyNumberFormat="1" applyFont="1" applyFill="1" applyBorder="1" applyAlignment="1">
      <alignment horizontal="center" vertical="center"/>
    </xf>
    <xf numFmtId="0" fontId="172" fillId="0" borderId="44" xfId="0" applyFont="1" applyFill="1" applyBorder="1" applyAlignment="1">
      <alignment/>
    </xf>
    <xf numFmtId="0" fontId="183" fillId="0" borderId="24" xfId="1018" applyFont="1" applyBorder="1" applyAlignment="1">
      <alignment horizontal="justify" vertical="center" wrapText="1"/>
      <protection/>
    </xf>
    <xf numFmtId="0" fontId="134" fillId="0" borderId="15" xfId="1018" applyFont="1" applyBorder="1" applyAlignment="1">
      <alignment horizontal="justify" vertical="center" wrapText="1"/>
      <protection/>
    </xf>
    <xf numFmtId="3" fontId="134" fillId="0" borderId="15" xfId="1018" applyNumberFormat="1" applyFont="1" applyBorder="1" applyAlignment="1">
      <alignment vertical="center"/>
      <protection/>
    </xf>
    <xf numFmtId="0" fontId="135" fillId="0" borderId="24" xfId="1018" applyFont="1" applyBorder="1" applyAlignment="1">
      <alignment horizontal="center" vertical="center"/>
      <protection/>
    </xf>
    <xf numFmtId="3" fontId="135" fillId="0" borderId="24" xfId="1018" applyNumberFormat="1" applyFont="1" applyBorder="1" applyAlignment="1">
      <alignment vertical="center"/>
      <protection/>
    </xf>
    <xf numFmtId="0" fontId="135" fillId="0" borderId="24" xfId="1018" applyFont="1" applyBorder="1" applyAlignment="1">
      <alignment vertical="center"/>
      <protection/>
    </xf>
    <xf numFmtId="3" fontId="173" fillId="0" borderId="0" xfId="0" applyNumberFormat="1" applyFont="1" applyAlignment="1">
      <alignment vertical="center"/>
    </xf>
    <xf numFmtId="0" fontId="173" fillId="0" borderId="41" xfId="1018" applyFont="1" applyBorder="1" applyAlignment="1">
      <alignment horizontal="center" vertical="center" wrapText="1"/>
      <protection/>
    </xf>
    <xf numFmtId="0" fontId="173" fillId="0" borderId="41" xfId="1018" applyFont="1" applyBorder="1" applyAlignment="1">
      <alignment horizontal="justify" vertical="center" wrapText="1"/>
      <protection/>
    </xf>
    <xf numFmtId="0" fontId="173" fillId="0" borderId="15" xfId="1018" applyFont="1" applyBorder="1" applyAlignment="1">
      <alignment horizontal="center" vertical="center" wrapText="1"/>
      <protection/>
    </xf>
    <xf numFmtId="0" fontId="173" fillId="0" borderId="15" xfId="1018" applyFont="1" applyBorder="1" applyAlignment="1">
      <alignment horizontal="justify" vertical="center" wrapText="1"/>
      <protection/>
    </xf>
    <xf numFmtId="0" fontId="134" fillId="0" borderId="15" xfId="910" applyFont="1" applyBorder="1" applyAlignment="1" quotePrefix="1">
      <alignment horizontal="center" vertical="center"/>
      <protection/>
    </xf>
    <xf numFmtId="3" fontId="134" fillId="0" borderId="15" xfId="1018" applyNumberFormat="1" applyFont="1" applyBorder="1" applyAlignment="1">
      <alignment horizontal="right" vertical="center" wrapText="1"/>
      <protection/>
    </xf>
    <xf numFmtId="0" fontId="134" fillId="0" borderId="15" xfId="910" applyFont="1" applyBorder="1" applyAlignment="1">
      <alignment/>
      <protection/>
    </xf>
    <xf numFmtId="0" fontId="135" fillId="0" borderId="41" xfId="910" applyFont="1" applyBorder="1" applyAlignment="1">
      <alignment/>
      <protection/>
    </xf>
    <xf numFmtId="3" fontId="173" fillId="0" borderId="35" xfId="1018" applyNumberFormat="1" applyFont="1" applyBorder="1" applyAlignment="1">
      <alignment horizontal="right" vertical="center" wrapText="1"/>
      <protection/>
    </xf>
    <xf numFmtId="3" fontId="135" fillId="0" borderId="7" xfId="1018" applyNumberFormat="1" applyFont="1" applyBorder="1" applyAlignment="1">
      <alignment horizontal="right" vertical="center" wrapText="1"/>
      <protection/>
    </xf>
    <xf numFmtId="0" fontId="169" fillId="0" borderId="33" xfId="0" applyFont="1" applyFill="1" applyBorder="1" applyAlignment="1">
      <alignment horizontal="center" vertical="center" wrapText="1"/>
    </xf>
    <xf numFmtId="0" fontId="181" fillId="0" borderId="0" xfId="1018" applyFont="1" applyAlignment="1">
      <alignment horizontal="center" vertical="center" wrapText="1"/>
      <protection/>
    </xf>
    <xf numFmtId="0" fontId="152" fillId="0" borderId="24" xfId="0" applyFont="1" applyFill="1" applyBorder="1" applyAlignment="1">
      <alignment horizontal="center" vertical="center" wrapText="1"/>
    </xf>
    <xf numFmtId="0" fontId="152" fillId="0" borderId="35" xfId="0" applyFont="1" applyFill="1" applyBorder="1" applyAlignment="1">
      <alignment horizontal="center" vertical="center" wrapText="1"/>
    </xf>
    <xf numFmtId="0" fontId="152" fillId="0" borderId="1" xfId="0" applyFont="1" applyFill="1" applyBorder="1" applyAlignment="1">
      <alignment horizontal="center" vertical="center" wrapText="1"/>
    </xf>
    <xf numFmtId="0" fontId="152" fillId="0" borderId="0" xfId="0" applyFont="1" applyAlignment="1">
      <alignment vertical="center" wrapText="1"/>
    </xf>
    <xf numFmtId="0" fontId="169" fillId="0" borderId="33" xfId="0" applyFont="1" applyFill="1" applyBorder="1" applyAlignment="1">
      <alignment vertical="center" wrapText="1"/>
    </xf>
    <xf numFmtId="0" fontId="172" fillId="0" borderId="0" xfId="0" applyFont="1" applyFill="1" applyBorder="1" applyAlignment="1">
      <alignment/>
    </xf>
    <xf numFmtId="0" fontId="152" fillId="0" borderId="35" xfId="1018" applyFont="1" applyFill="1" applyBorder="1" applyAlignment="1">
      <alignment horizontal="justify" vertical="center" wrapText="1"/>
      <protection/>
    </xf>
    <xf numFmtId="0" fontId="152" fillId="0" borderId="35" xfId="0" applyFont="1" applyFill="1" applyBorder="1" applyAlignment="1">
      <alignment horizontal="justify" vertical="center" wrapText="1"/>
    </xf>
    <xf numFmtId="169" fontId="152" fillId="0" borderId="35" xfId="434" applyNumberFormat="1" applyFont="1" applyFill="1" applyBorder="1" applyAlignment="1">
      <alignment horizontal="right" vertical="center" wrapText="1"/>
    </xf>
    <xf numFmtId="0" fontId="152" fillId="0" borderId="35" xfId="1018" applyFont="1" applyBorder="1" applyAlignment="1">
      <alignment horizontal="justify" vertical="center" wrapText="1"/>
      <protection/>
    </xf>
    <xf numFmtId="3" fontId="152" fillId="0" borderId="35" xfId="910" applyNumberFormat="1" applyFont="1" applyBorder="1" applyAlignment="1">
      <alignment vertical="center" wrapText="1"/>
      <protection/>
    </xf>
    <xf numFmtId="0" fontId="152" fillId="0" borderId="41" xfId="1018" applyFont="1" applyBorder="1" applyAlignment="1">
      <alignment horizontal="justify" vertical="center" wrapText="1"/>
      <protection/>
    </xf>
    <xf numFmtId="0" fontId="152" fillId="0" borderId="35" xfId="910" applyFont="1" applyBorder="1" applyAlignment="1" quotePrefix="1">
      <alignment horizontal="center" vertical="center"/>
      <protection/>
    </xf>
    <xf numFmtId="0" fontId="169" fillId="0" borderId="1" xfId="0" applyFont="1" applyFill="1" applyBorder="1" applyAlignment="1">
      <alignment vertical="center" wrapText="1"/>
    </xf>
    <xf numFmtId="3" fontId="2" fillId="0" borderId="35" xfId="1018" applyNumberFormat="1" applyFont="1" applyBorder="1" applyAlignment="1">
      <alignment vertical="center"/>
      <protection/>
    </xf>
    <xf numFmtId="0" fontId="152" fillId="0" borderId="41" xfId="1018" applyFont="1" applyFill="1" applyBorder="1" applyAlignment="1">
      <alignment horizontal="justify" vertical="center" wrapText="1"/>
      <protection/>
    </xf>
    <xf numFmtId="3" fontId="152" fillId="0" borderId="41" xfId="910" applyNumberFormat="1" applyFont="1" applyBorder="1" applyAlignment="1">
      <alignment vertical="center" wrapText="1"/>
      <protection/>
    </xf>
    <xf numFmtId="0" fontId="169" fillId="0" borderId="24" xfId="0" applyFont="1" applyFill="1" applyBorder="1" applyAlignment="1" quotePrefix="1">
      <alignment horizontal="center" vertical="center" wrapText="1"/>
    </xf>
    <xf numFmtId="3" fontId="169" fillId="0" borderId="24" xfId="0" applyNumberFormat="1" applyFont="1" applyFill="1" applyBorder="1" applyAlignment="1">
      <alignment horizontal="right" vertical="center" wrapText="1"/>
    </xf>
    <xf numFmtId="0" fontId="169" fillId="0" borderId="35" xfId="0" applyFont="1" applyFill="1" applyBorder="1" applyAlignment="1" quotePrefix="1">
      <alignment horizontal="center" vertical="center" wrapText="1"/>
    </xf>
    <xf numFmtId="3" fontId="169" fillId="0" borderId="35" xfId="0" applyNumberFormat="1" applyFont="1" applyFill="1" applyBorder="1" applyAlignment="1">
      <alignment horizontal="right" vertical="center" wrapText="1"/>
    </xf>
    <xf numFmtId="0" fontId="169" fillId="0" borderId="24" xfId="0" applyFont="1" applyFill="1" applyBorder="1" applyAlignment="1">
      <alignment horizontal="center" vertical="center" wrapText="1"/>
    </xf>
    <xf numFmtId="0" fontId="169" fillId="0" borderId="35" xfId="0" applyFont="1" applyFill="1" applyBorder="1" applyAlignment="1">
      <alignment horizontal="center" vertical="center" wrapText="1"/>
    </xf>
    <xf numFmtId="0" fontId="169" fillId="0" borderId="41" xfId="0" applyFont="1" applyFill="1" applyBorder="1" applyAlignment="1">
      <alignment horizontal="center" vertical="center" wrapText="1"/>
    </xf>
    <xf numFmtId="0" fontId="152" fillId="0" borderId="24" xfId="0" applyFont="1" applyFill="1" applyBorder="1" applyAlignment="1">
      <alignment horizontal="justify" vertical="center" wrapText="1"/>
    </xf>
    <xf numFmtId="0" fontId="152" fillId="0" borderId="41" xfId="0" applyFont="1" applyFill="1" applyBorder="1" applyAlignment="1">
      <alignment horizontal="justify" vertical="center" wrapText="1"/>
    </xf>
    <xf numFmtId="3" fontId="152" fillId="0" borderId="43" xfId="0" applyNumberFormat="1" applyFont="1" applyFill="1" applyBorder="1" applyAlignment="1">
      <alignment vertical="center"/>
    </xf>
    <xf numFmtId="0" fontId="152" fillId="0" borderId="43" xfId="0" applyFont="1" applyFill="1" applyBorder="1" applyAlignment="1">
      <alignment vertical="center"/>
    </xf>
    <xf numFmtId="3" fontId="152" fillId="0" borderId="44" xfId="0" applyNumberFormat="1" applyFont="1" applyFill="1" applyBorder="1" applyAlignment="1">
      <alignment vertical="center"/>
    </xf>
    <xf numFmtId="0" fontId="152" fillId="0" borderId="44" xfId="0" applyFont="1" applyFill="1" applyBorder="1" applyAlignment="1">
      <alignment vertical="center"/>
    </xf>
    <xf numFmtId="0" fontId="184" fillId="0" borderId="0" xfId="0" applyFont="1" applyAlignment="1">
      <alignment horizontal="right"/>
    </xf>
    <xf numFmtId="0" fontId="184" fillId="0" borderId="0" xfId="0" applyFont="1" applyAlignment="1">
      <alignment/>
    </xf>
    <xf numFmtId="3" fontId="152" fillId="0" borderId="40" xfId="0" applyNumberFormat="1" applyFont="1" applyFill="1" applyBorder="1" applyAlignment="1">
      <alignment vertical="center"/>
    </xf>
    <xf numFmtId="0" fontId="152" fillId="0" borderId="40" xfId="0" applyFont="1" applyFill="1" applyBorder="1" applyAlignment="1">
      <alignment vertical="center"/>
    </xf>
    <xf numFmtId="0" fontId="152" fillId="0" borderId="45" xfId="0" applyFont="1" applyFill="1" applyBorder="1" applyAlignment="1">
      <alignment vertical="center"/>
    </xf>
    <xf numFmtId="0" fontId="152" fillId="0" borderId="46" xfId="0" applyFont="1" applyFill="1" applyBorder="1" applyAlignment="1">
      <alignment vertical="center"/>
    </xf>
    <xf numFmtId="0" fontId="169" fillId="0" borderId="24" xfId="0" applyFont="1" applyFill="1" applyBorder="1" applyAlignment="1">
      <alignment horizontal="justify" vertical="center" wrapText="1"/>
    </xf>
    <xf numFmtId="0" fontId="169" fillId="0" borderId="35" xfId="0" applyFont="1" applyFill="1" applyBorder="1" applyAlignment="1">
      <alignment horizontal="justify" vertical="center" wrapText="1"/>
    </xf>
    <xf numFmtId="0" fontId="2" fillId="0" borderId="35" xfId="0" applyFont="1" applyBorder="1" applyAlignment="1">
      <alignment horizontal="justify" vertical="center" wrapText="1"/>
    </xf>
    <xf numFmtId="0" fontId="185" fillId="0" borderId="35" xfId="0" applyFont="1" applyBorder="1" applyAlignment="1">
      <alignment horizontal="justify" vertical="center" wrapText="1"/>
    </xf>
    <xf numFmtId="0" fontId="152" fillId="0" borderId="0" xfId="0" applyFont="1" applyAlignment="1">
      <alignment/>
    </xf>
    <xf numFmtId="0" fontId="186" fillId="0" borderId="0" xfId="1018" applyFont="1" applyAlignment="1">
      <alignment vertical="center" wrapText="1"/>
      <protection/>
    </xf>
    <xf numFmtId="169" fontId="152" fillId="0" borderId="41" xfId="434" applyNumberFormat="1" applyFont="1" applyFill="1" applyBorder="1" applyAlignment="1">
      <alignment horizontal="right" vertical="center" wrapText="1"/>
    </xf>
    <xf numFmtId="169" fontId="152" fillId="0" borderId="24" xfId="434" applyNumberFormat="1" applyFont="1" applyFill="1" applyBorder="1" applyAlignment="1">
      <alignment horizontal="right" vertical="center" wrapText="1"/>
    </xf>
    <xf numFmtId="0" fontId="152" fillId="0" borderId="24" xfId="1018" applyFont="1" applyBorder="1" applyAlignment="1">
      <alignment horizontal="justify" vertical="center" wrapText="1"/>
      <protection/>
    </xf>
    <xf numFmtId="3" fontId="152" fillId="0" borderId="24" xfId="910" applyNumberFormat="1" applyFont="1" applyBorder="1" applyAlignment="1">
      <alignment vertical="center" wrapText="1"/>
      <protection/>
    </xf>
    <xf numFmtId="0" fontId="152" fillId="0" borderId="24" xfId="910" applyFont="1" applyBorder="1" applyAlignment="1" quotePrefix="1">
      <alignment horizontal="center" vertical="center"/>
      <protection/>
    </xf>
    <xf numFmtId="0" fontId="169" fillId="0" borderId="41" xfId="0" applyFont="1" applyFill="1" applyBorder="1" applyAlignment="1" quotePrefix="1">
      <alignment horizontal="center" vertical="center" wrapText="1"/>
    </xf>
    <xf numFmtId="0" fontId="169" fillId="0" borderId="41" xfId="0" applyFont="1" applyFill="1" applyBorder="1" applyAlignment="1">
      <alignment horizontal="justify" vertical="center" wrapText="1"/>
    </xf>
    <xf numFmtId="3" fontId="169" fillId="0" borderId="41" xfId="0" applyNumberFormat="1" applyFont="1" applyFill="1" applyBorder="1" applyAlignment="1">
      <alignment horizontal="right" vertical="center" wrapText="1"/>
    </xf>
    <xf numFmtId="0" fontId="169" fillId="0" borderId="43" xfId="0" applyFont="1" applyFill="1" applyBorder="1" applyAlignment="1">
      <alignment vertical="center"/>
    </xf>
    <xf numFmtId="3" fontId="152" fillId="0" borderId="47" xfId="0" applyNumberFormat="1" applyFont="1" applyFill="1" applyBorder="1" applyAlignment="1">
      <alignment vertical="center"/>
    </xf>
    <xf numFmtId="0" fontId="152" fillId="0" borderId="47" xfId="0" applyFont="1" applyFill="1" applyBorder="1" applyAlignment="1">
      <alignment vertical="center"/>
    </xf>
    <xf numFmtId="0" fontId="172" fillId="0" borderId="45" xfId="0" applyFont="1" applyFill="1" applyBorder="1" applyAlignment="1">
      <alignment/>
    </xf>
    <xf numFmtId="3" fontId="172" fillId="0" borderId="43" xfId="0" applyNumberFormat="1" applyFont="1" applyFill="1" applyBorder="1" applyAlignment="1">
      <alignment/>
    </xf>
    <xf numFmtId="0" fontId="169" fillId="0" borderId="46" xfId="0" applyFont="1" applyFill="1" applyBorder="1" applyAlignment="1">
      <alignment vertical="center"/>
    </xf>
    <xf numFmtId="0" fontId="172" fillId="0" borderId="46" xfId="0" applyFont="1" applyFill="1" applyBorder="1" applyAlignment="1">
      <alignment/>
    </xf>
    <xf numFmtId="0" fontId="152" fillId="0" borderId="24" xfId="1018" applyFont="1" applyFill="1" applyBorder="1" applyAlignment="1">
      <alignment horizontal="justify" vertical="center" wrapText="1"/>
      <protection/>
    </xf>
    <xf numFmtId="0" fontId="169" fillId="0" borderId="44" xfId="0" applyFont="1" applyFill="1" applyBorder="1" applyAlignment="1">
      <alignment vertical="center"/>
    </xf>
    <xf numFmtId="0" fontId="169" fillId="0" borderId="1" xfId="0" applyFont="1" applyBorder="1" applyAlignment="1">
      <alignment horizontal="center" vertical="center" wrapText="1"/>
    </xf>
    <xf numFmtId="0" fontId="169" fillId="0" borderId="1" xfId="0" applyNumberFormat="1" applyFont="1" applyFill="1" applyBorder="1" applyAlignment="1">
      <alignment horizontal="center" vertical="center" wrapText="1"/>
    </xf>
    <xf numFmtId="0" fontId="169" fillId="0" borderId="1" xfId="0" applyFont="1" applyFill="1" applyBorder="1" applyAlignment="1">
      <alignment horizontal="center" vertical="center" wrapText="1"/>
    </xf>
    <xf numFmtId="0" fontId="186" fillId="0" borderId="0" xfId="1018" applyFont="1" applyAlignment="1">
      <alignment horizontal="center" vertical="center" wrapText="1"/>
      <protection/>
    </xf>
    <xf numFmtId="0" fontId="181" fillId="0" borderId="0" xfId="1018" applyFont="1" applyAlignment="1">
      <alignment horizontal="center" vertical="center" wrapText="1"/>
      <protection/>
    </xf>
    <xf numFmtId="0" fontId="175" fillId="0" borderId="0" xfId="0" applyFont="1" applyBorder="1" applyAlignment="1">
      <alignment horizontal="right" vertical="center" wrapText="1"/>
    </xf>
    <xf numFmtId="0" fontId="171" fillId="0" borderId="1" xfId="1018" applyFont="1" applyFill="1" applyBorder="1" applyAlignment="1">
      <alignment horizontal="center" vertical="center"/>
      <protection/>
    </xf>
    <xf numFmtId="0" fontId="169" fillId="0" borderId="48" xfId="0" applyFont="1" applyFill="1" applyBorder="1" applyAlignment="1">
      <alignment horizontal="center" vertical="center" wrapText="1"/>
    </xf>
    <xf numFmtId="0" fontId="152" fillId="0" borderId="1" xfId="1018" applyFont="1" applyFill="1" applyBorder="1" applyAlignment="1">
      <alignment horizontal="center" vertical="center"/>
      <protection/>
    </xf>
    <xf numFmtId="0" fontId="169" fillId="0" borderId="33" xfId="0" applyFont="1" applyFill="1" applyBorder="1" applyAlignment="1">
      <alignment horizontal="center" vertical="center" wrapText="1"/>
    </xf>
    <xf numFmtId="0" fontId="175" fillId="0" borderId="43" xfId="0" applyFont="1" applyBorder="1" applyAlignment="1">
      <alignment horizontal="right" vertical="center" wrapText="1"/>
    </xf>
    <xf numFmtId="0" fontId="169" fillId="0" borderId="1" xfId="1018" applyFont="1" applyFill="1" applyBorder="1" applyAlignment="1">
      <alignment horizontal="center" vertical="center"/>
      <protection/>
    </xf>
    <xf numFmtId="0" fontId="135" fillId="0" borderId="0" xfId="1018" applyFont="1" applyAlignment="1">
      <alignment horizontal="center" vertical="center" wrapText="1"/>
      <protection/>
    </xf>
    <xf numFmtId="0" fontId="137" fillId="0" borderId="0" xfId="1018" applyFont="1" applyAlignment="1">
      <alignment horizontal="center" vertical="center" wrapText="1"/>
      <protection/>
    </xf>
    <xf numFmtId="0" fontId="136" fillId="0" borderId="0" xfId="1018" applyFont="1" applyAlignment="1">
      <alignment horizontal="center" vertical="center" wrapText="1"/>
      <protection/>
    </xf>
    <xf numFmtId="0" fontId="176" fillId="0" borderId="0" xfId="1018" applyFont="1" applyAlignment="1">
      <alignment horizontal="center" vertical="center" wrapText="1"/>
      <protection/>
    </xf>
    <xf numFmtId="0" fontId="174" fillId="0" borderId="0" xfId="1018" applyFont="1" applyAlignment="1">
      <alignment horizontal="center" vertical="center" wrapText="1"/>
      <protection/>
    </xf>
    <xf numFmtId="0" fontId="175" fillId="0" borderId="0" xfId="1018" applyFont="1" applyAlignment="1">
      <alignment horizontal="center" vertical="center" wrapText="1"/>
      <protection/>
    </xf>
    <xf numFmtId="0" fontId="137" fillId="0" borderId="0" xfId="1018" applyFont="1" applyAlignment="1">
      <alignment horizontal="right" vertical="center"/>
      <protection/>
    </xf>
    <xf numFmtId="0" fontId="140" fillId="0" borderId="0" xfId="1018" applyFont="1" applyAlignment="1">
      <alignment horizontal="center" vertical="center" wrapText="1"/>
      <protection/>
    </xf>
    <xf numFmtId="0" fontId="176" fillId="0" borderId="0" xfId="1018" applyFont="1" applyFill="1" applyAlignment="1">
      <alignment horizontal="center" vertical="center" wrapText="1"/>
      <protection/>
    </xf>
    <xf numFmtId="0" fontId="174" fillId="0" borderId="0" xfId="1018" applyFont="1" applyFill="1" applyAlignment="1">
      <alignment horizontal="center" vertical="center" wrapText="1"/>
      <protection/>
    </xf>
    <xf numFmtId="0" fontId="175" fillId="0" borderId="0" xfId="1018" applyFont="1" applyFill="1" applyAlignment="1">
      <alignment horizontal="center" vertical="center" wrapText="1"/>
      <protection/>
    </xf>
  </cellXfs>
  <cellStyles count="1607">
    <cellStyle name="Normal" xfId="0"/>
    <cellStyle name="_x0001_" xfId="15"/>
    <cellStyle name="          &#13;&#10;shell=progman.exe&#13;&#10;m" xfId="16"/>
    <cellStyle name="#,##0" xfId="17"/>
    <cellStyle name="??" xfId="18"/>
    <cellStyle name="?? [0.00]_ Att. 1- Cover" xfId="19"/>
    <cellStyle name="?? [0]" xfId="20"/>
    <cellStyle name="?_x001D_??%U©÷u&amp;H©÷9_x0008_? s&#10;_x0007__x0001__x0001_" xfId="21"/>
    <cellStyle name="???? [0.00]_PRODUCT DETAIL Q1" xfId="22"/>
    <cellStyle name="????_PRODUCT DETAIL Q_x0011_" xfId="23"/>
    <cellStyle name="???[0]_?? DI" xfId="24"/>
    <cellStyle name="???_?? DI" xfId="25"/>
    <cellStyle name="??[0]_BRE" xfId="26"/>
    <cellStyle name="??_ ??? ???? " xfId="27"/>
    <cellStyle name="??A? [0]_ÿÿÿÿÿÿ_1_¢¬???¢â? " xfId="28"/>
    <cellStyle name="??A?_ÿÿÿÿÿÿ_1_¢¬???¢â? " xfId="29"/>
    <cellStyle name="?¡±¢¥?_?¨ù??¢´¢¥_¢¬???¢â? " xfId="30"/>
    <cellStyle name="_x0001_?¶æµ_x001B_ºß­ " xfId="31"/>
    <cellStyle name="_x0001_?¶æµ_x001B_ºß­_" xfId="32"/>
    <cellStyle name="?ðÇ%U?&amp;H?_x0008_?s&#10;_x0007__x0001__x0001_" xfId="33"/>
    <cellStyle name="_x0001_\Ô" xfId="34"/>
    <cellStyle name="_1- DT BTC 2009 (10-9-2008)" xfId="35"/>
    <cellStyle name="_1- Thoan - Hien - Theo doi nguon 2011 ( 4-2-2012)" xfId="36"/>
    <cellStyle name="_1. QUYET DINH GIAO DU TOAN LUONG ND 29-2010 " xfId="37"/>
    <cellStyle name="_1. Tong hop luong theo ND 33-34  huyen + tinh" xfId="38"/>
    <cellStyle name="_1. Tong hop luong theo ND 33-34  huyen + tinh_1. Bo Tai chinh thong bao luong theo ND 22; 23 xls" xfId="39"/>
    <cellStyle name="_1. Tong hop luong theo ND 33-34  huyen + tinh_1. Bo Tai chinh thong bao luong theo ND 22; 23 xls_1. Theo doi nguon 2016" xfId="40"/>
    <cellStyle name="_1. Tong hop luong theo ND 33-34  huyen + tinh_1. Bo Tai chinh thong bao luong theo ND 22; 23 xls_Theo doi nguon 2015 ( 14-10-2015)" xfId="41"/>
    <cellStyle name="_1. Tong hop luong theo ND 33-34  huyen + tinh_TX" xfId="42"/>
    <cellStyle name="_1. TRINH PHAM BO THUY LOI PHI 2011 ( 7-2011) " xfId="43"/>
    <cellStyle name="_1.DToan 2013 (QĐ 468) 02-4-2013" xfId="44"/>
    <cellStyle name="_1.DToan 2013 (QĐ 468)14-9-2013" xfId="45"/>
    <cellStyle name="_1.Du toan 2009 Quang + Thoan (01-12)" xfId="46"/>
    <cellStyle name="_1.Du toan 2009 Quang + Thoan (01-12)_1. Bo Tai chinh thong bao luong theo ND 22; 23 xls" xfId="47"/>
    <cellStyle name="_1.Du toan 2009 Quang + Thoan (01-12)_1. Bo Tai chinh thong bao luong theo ND 22; 23 xls_1. Theo doi nguon 2016" xfId="48"/>
    <cellStyle name="_1.Du toan 2009 Quang + Thoan (01-12)_1. Bo Tai chinh thong bao luong theo ND 22; 23 xls_Theo doi nguon 2015 ( 14-10-2015)" xfId="49"/>
    <cellStyle name="_1.Du toan 2009 Quang + Thoan (01-12)_TX" xfId="50"/>
    <cellStyle name="_1.du toan bo sung" xfId="51"/>
    <cellStyle name="_2 . Ke hoac thuy loi phi năm 2009 sua lai ( 16-9-2009 )" xfId="52"/>
    <cellStyle name="_2. Thoan Tong hop Luong theo ND 22,23 (12.10.2011)" xfId="53"/>
    <cellStyle name="_2010- Thon ban" xfId="54"/>
    <cellStyle name="_68. QD 568 DToan 2014 (31 -12-2013 ) phat hanhxls" xfId="55"/>
    <cellStyle name="_8.Quyet dinh 538 (31-12-2014 ) xls" xfId="56"/>
    <cellStyle name="_8.Trinh 41b- TTr-STC chuyen nguon 2011-2012 xls" xfId="57"/>
    <cellStyle name="_9. DT 2012 trinh UBND tinh (491- 558) (28-12-2011)" xfId="58"/>
    <cellStyle name="_99- DT BTC 2009 (17-9-2008)" xfId="59"/>
    <cellStyle name="_99. DU toan bo sung vong 2  tinh Tuyen Quang ( 10-8-2009)" xfId="60"/>
    <cellStyle name="_99. DU toan bo sung vong 2  tinh Tuyen Quang ( 10-8-2009)_1. Bo Tai chinh thong bao luong theo ND 22; 23 xls" xfId="61"/>
    <cellStyle name="_99. DU toan bo sung vong 2  tinh Tuyen Quang ( 10-8-2009)_1. Bo Tai chinh thong bao luong theo ND 22; 23 xls_1. Theo doi nguon 2016" xfId="62"/>
    <cellStyle name="_99. DU toan bo sung vong 2  tinh Tuyen Quang ( 10-8-2009)_1. Bo Tai chinh thong bao luong theo ND 22; 23 xls_Theo doi nguon 2015 ( 14-10-2015)" xfId="63"/>
    <cellStyle name="_99. DU toan bo sung vong 2  tinh Tuyen Quang ( 10-8-2009)_TX" xfId="64"/>
    <cellStyle name="_Bieu tinh bo sung Luong, Phu cap 2008 (ND 61 den 2007)" xfId="65"/>
    <cellStyle name="_Bo sung kinh phi 2010" xfId="66"/>
    <cellStyle name="_BO SUNG NGOAI DINH MUC 2011-2015" xfId="67"/>
    <cellStyle name="_BO SUNG NGOAI DINH MUC 2011-2015_1. Bo Tai chinh thong bao luong theo ND 22; 23 xls" xfId="68"/>
    <cellStyle name="_BO SUNG NGOAI DINH MUC 2011-2015_1. Bo Tai chinh thong bao luong theo ND 22; 23 xls_1. Theo doi nguon 2016" xfId="69"/>
    <cellStyle name="_BO SUNG NGOAI DINH MUC 2011-2015_1. Bo Tai chinh thong bao luong theo ND 22; 23 xls_Theo doi nguon 2015 ( 14-10-2015)" xfId="70"/>
    <cellStyle name="_BO SUNG NGOAI DINH MUC 2011-2015_TX" xfId="71"/>
    <cellStyle name="_BO SUNG QD 75-2009" xfId="72"/>
    <cellStyle name="_BO.SUNG Y TE THON BAN" xfId="73"/>
    <cellStyle name="_Book1" xfId="74"/>
    <cellStyle name="_Book1_1- Thoan - Hien - Theo doi nguon 2011 ( 4-2-2012)" xfId="75"/>
    <cellStyle name="_Book1_1. A DU TOAN  - 2011 (23-12-2010) gui  HDND" xfId="76"/>
    <cellStyle name="_Book1_1. A DU TOAN  - 2011 (23-12-2010) gui  HDND_1. Theo doi nguon 2016" xfId="77"/>
    <cellStyle name="_Book1_1. A DU TOAN  - 2011 (23-12-2010) gui  HDND_1.DToan 2013 (QĐ 468) 02-4-2013" xfId="78"/>
    <cellStyle name="_Book1_1. A DU TOAN  - 2011 (23-12-2010) gui  HDND_1.DToan 2013 (QĐ 468)14-9-2013" xfId="79"/>
    <cellStyle name="_Book1_1. A DU TOAN  - 2011 (23-12-2010) gui  HDND_2. Thoan Tong hop Luong theo ND 22,23 (12.10.2011)" xfId="80"/>
    <cellStyle name="_Book1_1. A DU TOAN  - 2011 (23-12-2010) gui  HDND_68. QD 568 DToan 2014 (31 -12-2013 ) phat hanhxls" xfId="81"/>
    <cellStyle name="_Book1_1. A DU TOAN  - 2011 (23-12-2010) gui  HDND_8.Quyet dinh 538 (31-12-2014 ) xls" xfId="82"/>
    <cellStyle name="_Book1_1. A DU TOAN  - 2011 (23-12-2010) gui  HDND_9. DT 2012 trinh UBND tinh (491- 558) (28-12-2011)" xfId="83"/>
    <cellStyle name="_Book1_1. A DU TOAN  - 2011 (23-12-2010) gui  HDND_Theo doi nguon 2015 ( 14-10-2015)" xfId="84"/>
    <cellStyle name="_Book1_1. A DU TOAN  - 2011 (23-12-2010) gui  HDND_TX" xfId="85"/>
    <cellStyle name="_Book1_1. A DU TOAN  - 2011 (9-01-2011) gui  HDND" xfId="86"/>
    <cellStyle name="_Book1_1. A DU TOAN  - 2011 (9-01-2011) gui  HDND_1. Theo doi nguon 2016" xfId="87"/>
    <cellStyle name="_Book1_1. A DU TOAN  - 2011 (9-01-2011) gui  HDND_1.DToan 2013 (QĐ 468) 02-4-2013" xfId="88"/>
    <cellStyle name="_Book1_1. A DU TOAN  - 2011 (9-01-2011) gui  HDND_1.DToan 2013 (QĐ 468)14-9-2013" xfId="89"/>
    <cellStyle name="_Book1_1. A DU TOAN  - 2011 (9-01-2011) gui  HDND_2. Thoan Tong hop Luong theo ND 22,23 (12.10.2011)" xfId="90"/>
    <cellStyle name="_Book1_1. A DU TOAN  - 2011 (9-01-2011) gui  HDND_68. QD 568 DToan 2014 (31 -12-2013 ) phat hanhxls" xfId="91"/>
    <cellStyle name="_Book1_1. A DU TOAN  - 2011 (9-01-2011) gui  HDND_8.Quyet dinh 538 (31-12-2014 ) xls" xfId="92"/>
    <cellStyle name="_Book1_1. A DU TOAN  - 2011 (9-01-2011) gui  HDND_9. DT 2012 trinh UBND tinh (491- 558) (28-12-2011)" xfId="93"/>
    <cellStyle name="_Book1_1. A DU TOAN  - 2011 (9-01-2011) gui  HDND_Theo doi nguon 2015 ( 14-10-2015)" xfId="94"/>
    <cellStyle name="_Book1_1. A DU TOAN  - 2011 (9-01-2011) gui  HDND_TX" xfId="95"/>
    <cellStyle name="_Book1_1. Bo Tai chinh thong bao luong theo ND 22; 23 xls" xfId="96"/>
    <cellStyle name="_Book1_1. Bo Tai chinh thong bao luong theo ND 22; 23 xls_1. Theo doi nguon 2016" xfId="97"/>
    <cellStyle name="_Book1_1. Bo Tai chinh thong bao luong theo ND 22; 23 xls_Theo doi nguon 2015 ( 14-10-2015)" xfId="98"/>
    <cellStyle name="_Book1_1. THOAN DT - 2011" xfId="99"/>
    <cellStyle name="_Book1_1. THOAN DT - 2011_1. Theo doi nguon 2016" xfId="100"/>
    <cellStyle name="_Book1_1. THOAN DT - 2011_1.DToan 2013 (QĐ 468) 02-4-2013" xfId="101"/>
    <cellStyle name="_Book1_1. THOAN DT - 2011_1.DToan 2013 (QĐ 468)14-9-2013" xfId="102"/>
    <cellStyle name="_Book1_1. THOAN DT - 2011_2. Thoan Tong hop Luong theo ND 22,23 (12.10.2011)" xfId="103"/>
    <cellStyle name="_Book1_1. THOAN DT - 2011_68. QD 568 DToan 2014 (31 -12-2013 ) phat hanhxls" xfId="104"/>
    <cellStyle name="_Book1_1. THOAN DT - 2011_8.Quyet dinh 538 (31-12-2014 ) xls" xfId="105"/>
    <cellStyle name="_Book1_1. THOAN DT - 2011_9. DT 2012 trinh UBND tinh (491- 558) (28-12-2011)" xfId="106"/>
    <cellStyle name="_Book1_1. THOAN DT - 2011_Theo doi nguon 2015 ( 14-10-2015)" xfId="107"/>
    <cellStyle name="_Book1_1. THOAN DT - 2011_TX" xfId="108"/>
    <cellStyle name="_Book1_1.du toan bo sung" xfId="109"/>
    <cellStyle name="_Book1_2- DTOAN CHIEM HOA 2011" xfId="110"/>
    <cellStyle name="_Book1_2- DTOAN CHIEM HOA 2011_1. Theo doi nguon 2016" xfId="111"/>
    <cellStyle name="_Book1_2- DTOAN CHIEM HOA 2011_1.DToan 2013 (QĐ 468) 02-4-2013" xfId="112"/>
    <cellStyle name="_Book1_2- DTOAN CHIEM HOA 2011_1.DToan 2013 (QĐ 468)14-9-2013" xfId="113"/>
    <cellStyle name="_Book1_2- DTOAN CHIEM HOA 2011_2. Thoan Tong hop Luong theo ND 22,23 (12.10.2011)" xfId="114"/>
    <cellStyle name="_Book1_2- DTOAN CHIEM HOA 2011_68. QD 568 DToan 2014 (31 -12-2013 ) phat hanhxls" xfId="115"/>
    <cellStyle name="_Book1_2- DTOAN CHIEM HOA 2011_8.Quyet dinh 538 (31-12-2014 ) xls" xfId="116"/>
    <cellStyle name="_Book1_2- DTOAN CHIEM HOA 2011_9. DT 2012 trinh UBND tinh (491- 558) (28-12-2011)" xfId="117"/>
    <cellStyle name="_Book1_2- DTOAN CHIEM HOA 2011_Theo doi nguon 2015 ( 14-10-2015)" xfId="118"/>
    <cellStyle name="_Book1_2- DTOAN CHIEM HOA 2011_TX" xfId="119"/>
    <cellStyle name="_Book1_2.DU TOAN TRINH HDND -2010 (Chinh lai 09.12.09)" xfId="120"/>
    <cellStyle name="_Book1_2.DU TOAN TRINH HDND -2010 (Chinh lai 09.12.09)_1. Theo doi nguon 2016" xfId="121"/>
    <cellStyle name="_Book1_2.DU TOAN TRINH HDND -2010 (Chinh lai 09.12.09)_1.DToan 2013 (QĐ 468) 02-4-2013" xfId="122"/>
    <cellStyle name="_Book1_2.DU TOAN TRINH HDND -2010 (Chinh lai 09.12.09)_1.DToan 2013 (QĐ 468)14-9-2013" xfId="123"/>
    <cellStyle name="_Book1_2.DU TOAN TRINH HDND -2010 (Chinh lai 09.12.09)_2. Thoan Tong hop Luong theo ND 22,23 (12.10.2011)" xfId="124"/>
    <cellStyle name="_Book1_2.DU TOAN TRINH HDND -2010 (Chinh lai 09.12.09)_68. QD 568 DToan 2014 (31 -12-2013 ) phat hanhxls" xfId="125"/>
    <cellStyle name="_Book1_2.DU TOAN TRINH HDND -2010 (Chinh lai 09.12.09)_8.Quyet dinh 538 (31-12-2014 ) xls" xfId="126"/>
    <cellStyle name="_Book1_2.DU TOAN TRINH HDND -2010 (Chinh lai 09.12.09)_9. DT 2012 trinh UBND tinh (491- 558) (28-12-2011)" xfId="127"/>
    <cellStyle name="_Book1_2.DU TOAN TRINH HDND -2010 (Chinh lai 09.12.09)_Theo doi nguon 2015 ( 14-10-2015)" xfId="128"/>
    <cellStyle name="_Book1_2.DU TOAN TRINH HDND -2010 (Chinh lai 09.12.09)_TX" xfId="129"/>
    <cellStyle name="_Book1_3 .DTOAN HAM YEN 2011" xfId="130"/>
    <cellStyle name="_Book1_3 .DTOAN HAM YEN 2011_1. Theo doi nguon 2016" xfId="131"/>
    <cellStyle name="_Book1_3 .DTOAN HAM YEN 2011_1.DToan 2013 (QĐ 468) 02-4-2013" xfId="132"/>
    <cellStyle name="_Book1_3 .DTOAN HAM YEN 2011_1.DToan 2013 (QĐ 468)14-9-2013" xfId="133"/>
    <cellStyle name="_Book1_3 .DTOAN HAM YEN 2011_2. Thoan Tong hop Luong theo ND 22,23 (12.10.2011)" xfId="134"/>
    <cellStyle name="_Book1_3 .DTOAN HAM YEN 2011_68. QD 568 DToan 2014 (31 -12-2013 ) phat hanhxls" xfId="135"/>
    <cellStyle name="_Book1_3 .DTOAN HAM YEN 2011_8.Quyet dinh 538 (31-12-2014 ) xls" xfId="136"/>
    <cellStyle name="_Book1_3 .DTOAN HAM YEN 2011_9. DT 2012 trinh UBND tinh (491- 558) (28-12-2011)" xfId="137"/>
    <cellStyle name="_Book1_3 .DTOAN HAM YEN 2011_Theo doi nguon 2015 ( 14-10-2015)" xfId="138"/>
    <cellStyle name="_Book1_3 .DTOAN HAM YEN 2011_TX" xfId="139"/>
    <cellStyle name="_Book1_3. D.TOAN YEN SON -2011" xfId="140"/>
    <cellStyle name="_Book1_3. DToan huyen Yen son -2011" xfId="141"/>
    <cellStyle name="_Book1_6. DTOAN TP TUYEN QUANG - 2011" xfId="142"/>
    <cellStyle name="_Book1_6. DTOAN TP TUYEN QUANG - 2011_1. Theo doi nguon 2016" xfId="143"/>
    <cellStyle name="_Book1_6. DTOAN TP TUYEN QUANG - 2011_1.DToan 2013 (QĐ 468) 02-4-2013" xfId="144"/>
    <cellStyle name="_Book1_6. DTOAN TP TUYEN QUANG - 2011_1.DToan 2013 (QĐ 468)14-9-2013" xfId="145"/>
    <cellStyle name="_Book1_6. DTOAN TP TUYEN QUANG - 2011_2. Thoan Tong hop Luong theo ND 22,23 (12.10.2011)" xfId="146"/>
    <cellStyle name="_Book1_6. DTOAN TP TUYEN QUANG - 2011_68. QD 568 DToan 2014 (31 -12-2013 ) phat hanhxls" xfId="147"/>
    <cellStyle name="_Book1_6. DTOAN TP TUYEN QUANG - 2011_8.Quyet dinh 538 (31-12-2014 ) xls" xfId="148"/>
    <cellStyle name="_Book1_6. DTOAN TP TUYEN QUANG - 2011_9. DT 2012 trinh UBND tinh (491- 558) (28-12-2011)" xfId="149"/>
    <cellStyle name="_Book1_6. DTOAN TP TUYEN QUANG - 2011_Theo doi nguon 2015 ( 14-10-2015)" xfId="150"/>
    <cellStyle name="_Book1_6. DTOAN TP TUYEN QUANG - 2011_TX" xfId="151"/>
    <cellStyle name="_Book1_Bieu DT tien luong 650.000" xfId="152"/>
    <cellStyle name="_Book1_Bieu TH tien luong 730.000 Yen Son" xfId="153"/>
    <cellStyle name="_Book1_Bieu TH tien luong 730.000 Yen Son_1. Theo doi nguon 2016" xfId="154"/>
    <cellStyle name="_Book1_Bieu TH tien luong 730.000 Yen Son_1.DToan 2013 (QĐ 468) 02-4-2013" xfId="155"/>
    <cellStyle name="_Book1_Bieu TH tien luong 730.000 Yen Son_1.DToan 2013 (QĐ 468)14-9-2013" xfId="156"/>
    <cellStyle name="_Book1_Bieu TH tien luong 730.000 Yen Son_2. Thoan Tong hop Luong theo ND 22,23 (12.10.2011)" xfId="157"/>
    <cellStyle name="_Book1_Bieu TH tien luong 730.000 Yen Son_68. QD 568 DToan 2014 (31 -12-2013 ) phat hanhxls" xfId="158"/>
    <cellStyle name="_Book1_Bieu TH tien luong 730.000 Yen Son_8.Quyet dinh 538 (31-12-2014 ) xls" xfId="159"/>
    <cellStyle name="_Book1_Bieu TH tien luong 730.000 Yen Son_9. DT 2012 trinh UBND tinh (491- 558) (28-12-2011)" xfId="160"/>
    <cellStyle name="_Book1_Bieu TH tien luong 730.000 Yen Son_Theo doi nguon 2015 ( 14-10-2015)" xfId="161"/>
    <cellStyle name="_Book1_Bieu TH tien luong 730.000 Yen Son_TX" xfId="162"/>
    <cellStyle name="_Book1_Bo sung kinh phi 2010" xfId="163"/>
    <cellStyle name="_Book1_Book1" xfId="164"/>
    <cellStyle name="_Book1_Book1_1. Bo Tai chinh thong bao luong theo ND 22; 23 xls" xfId="165"/>
    <cellStyle name="_Book1_Book1_1. QUYET DINH GIAO DU TOAN LUONG ND 29-2010 " xfId="166"/>
    <cellStyle name="_Book1_Book1_1.DToan 2013 (QĐ 468) 02-4-2013" xfId="167"/>
    <cellStyle name="_Book1_Book1_1.DToan 2013 (QĐ 468)14-9-2013" xfId="168"/>
    <cellStyle name="_Book1_Book1_2. Thoan Tong hop Luong theo ND 22,23 (12.10.2011)" xfId="169"/>
    <cellStyle name="_Book1_Book1_68. QD 568 DToan 2014 (31 -12-2013 ) phat hanhxls" xfId="170"/>
    <cellStyle name="_Book1_Book1_8.Quyet dinh 538 (31-12-2014 ) xls" xfId="171"/>
    <cellStyle name="_Book1_Book1_9. DT 2012 trinh UBND tinh (491- 558) (28-12-2011)" xfId="172"/>
    <cellStyle name="_Book1_Book1_TX" xfId="173"/>
    <cellStyle name="_Book1_KH xa 2010" xfId="174"/>
    <cellStyle name="_Book1_So theo doi chi tiet_2012_Hien" xfId="175"/>
    <cellStyle name="_Book1_So theo doi tro cap tu NSTƯ" xfId="176"/>
    <cellStyle name="_Book1_SON DUONG" xfId="177"/>
    <cellStyle name="_Book1_SON DUONG_1. Theo doi nguon 2016" xfId="178"/>
    <cellStyle name="_Book1_SON DUONG_1.DToan 2013 (QĐ 468) 02-4-2013" xfId="179"/>
    <cellStyle name="_Book1_SON DUONG_1.DToan 2013 (QĐ 468)14-9-2013" xfId="180"/>
    <cellStyle name="_Book1_SON DUONG_2. Thoan Tong hop Luong theo ND 22,23 (12.10.2011)" xfId="181"/>
    <cellStyle name="_Book1_SON DUONG_68. QD 568 DToan 2014 (31 -12-2013 ) phat hanhxls" xfId="182"/>
    <cellStyle name="_Book1_SON DUONG_8.Quyet dinh 538 (31-12-2014 ) xls" xfId="183"/>
    <cellStyle name="_Book1_SON DUONG_9. DT 2012 trinh UBND tinh (491- 558) (28-12-2011)" xfId="184"/>
    <cellStyle name="_Book1_SON DUONG_Theo doi nguon 2015 ( 14-10-2015)" xfId="185"/>
    <cellStyle name="_Book1_SON DUONG_TX" xfId="186"/>
    <cellStyle name="_Book1_TH tien luong 730.000 Yen Son -2010" xfId="187"/>
    <cellStyle name="_Book1_TH tien luong 730.000 Yen Son -2010_1. Theo doi nguon 2016" xfId="188"/>
    <cellStyle name="_Book1_TH tien luong 730.000 Yen Son -2010_1.DToan 2013 (QĐ 468) 02-4-2013" xfId="189"/>
    <cellStyle name="_Book1_TH tien luong 730.000 Yen Son -2010_1.DToan 2013 (QĐ 468)14-9-2013" xfId="190"/>
    <cellStyle name="_Book1_TH tien luong 730.000 Yen Son -2010_2. Thoan Tong hop Luong theo ND 22,23 (12.10.2011)" xfId="191"/>
    <cellStyle name="_Book1_TH tien luong 730.000 Yen Son -2010_68. QD 568 DToan 2014 (31 -12-2013 ) phat hanhxls" xfId="192"/>
    <cellStyle name="_Book1_TH tien luong 730.000 Yen Son -2010_8.Quyet dinh 538 (31-12-2014 ) xls" xfId="193"/>
    <cellStyle name="_Book1_TH tien luong 730.000 Yen Son -2010_9. DT 2012 trinh UBND tinh (491- 558) (28-12-2011)" xfId="194"/>
    <cellStyle name="_Book1_TH tien luong 730.000 Yen Son -2010_Theo doi nguon 2015 ( 14-10-2015)" xfId="195"/>
    <cellStyle name="_Book1_TH tien luong 730.000 Yen Son -2010_TX" xfId="196"/>
    <cellStyle name="_Book1_Trinh giao duc 2011 thieu " xfId="197"/>
    <cellStyle name="_Book1_TX" xfId="198"/>
    <cellStyle name="_Du toan 2010 - lan 2 chinh sua ( 06-9-2009)" xfId="199"/>
    <cellStyle name="_Ke hoach 2009 vµ 2010 ( Thuy loi phi )" xfId="200"/>
    <cellStyle name="_Kem theo TT 705-2010 ( 2009)" xfId="201"/>
    <cellStyle name="_KH 2011 vong 2" xfId="202"/>
    <cellStyle name="_KHOACH -2009 Huyen thÞ" xfId="203"/>
    <cellStyle name="_NHU - THOAN 135-2010" xfId="204"/>
    <cellStyle name="_So theo doi chi tiet_2012_Hien" xfId="205"/>
    <cellStyle name="_So theo doi tro cap tu NSTƯ" xfId="206"/>
    <cellStyle name="_THAM DINH NGHI DINH 61 Na Hang ( 05-11-2008)" xfId="207"/>
    <cellStyle name="_x0001_¨Œc^ " xfId="208"/>
    <cellStyle name="_x0001_¨Œc^[" xfId="209"/>
    <cellStyle name="_x0001_¨Œc^_" xfId="210"/>
    <cellStyle name="_x0001_µÑTÖ " xfId="211"/>
    <cellStyle name="_x0001_µÑTÖ_" xfId="212"/>
    <cellStyle name="•W€_STDFOR" xfId="213"/>
    <cellStyle name="•W_’·Šú‰p•¶" xfId="214"/>
    <cellStyle name="W_STDFOR" xfId="215"/>
    <cellStyle name="0.0" xfId="216"/>
    <cellStyle name="0.00" xfId="217"/>
    <cellStyle name="1" xfId="218"/>
    <cellStyle name="_x0001_1¼„½(" xfId="219"/>
    <cellStyle name="¹éºÐÀ²_±âÅ¸" xfId="220"/>
    <cellStyle name="2" xfId="221"/>
    <cellStyle name="20" xfId="222"/>
    <cellStyle name="20% - Accent1" xfId="223"/>
    <cellStyle name="20% - Accent1 2" xfId="224"/>
    <cellStyle name="20% - Accent1 3" xfId="225"/>
    <cellStyle name="20% - Accent2" xfId="226"/>
    <cellStyle name="20% - Accent2 2" xfId="227"/>
    <cellStyle name="20% - Accent2 3" xfId="228"/>
    <cellStyle name="20% - Accent3" xfId="229"/>
    <cellStyle name="20% - Accent3 2" xfId="230"/>
    <cellStyle name="20% - Accent3 3" xfId="231"/>
    <cellStyle name="20% - Accent4" xfId="232"/>
    <cellStyle name="20% - Accent4 2" xfId="233"/>
    <cellStyle name="20% - Accent4 3" xfId="234"/>
    <cellStyle name="20% - Accent5" xfId="235"/>
    <cellStyle name="20% - Accent5 2" xfId="236"/>
    <cellStyle name="20% - Accent5 3" xfId="237"/>
    <cellStyle name="20% - Accent6" xfId="238"/>
    <cellStyle name="20% - Accent6 2" xfId="239"/>
    <cellStyle name="20% - Accent6 3" xfId="240"/>
    <cellStyle name="20% - Nhấn1" xfId="241"/>
    <cellStyle name="20% - Nhấn1 2" xfId="242"/>
    <cellStyle name="20% - Nhấn2" xfId="243"/>
    <cellStyle name="20% - Nhấn2 2" xfId="244"/>
    <cellStyle name="20% - Nhấn3" xfId="245"/>
    <cellStyle name="20% - Nhấn3 2" xfId="246"/>
    <cellStyle name="20% - Nhấn4" xfId="247"/>
    <cellStyle name="20% - Nhấn4 2" xfId="248"/>
    <cellStyle name="20% - Nhấn5" xfId="249"/>
    <cellStyle name="20% - Nhấn5 2" xfId="250"/>
    <cellStyle name="20% - Nhấn6" xfId="251"/>
    <cellStyle name="20% - Nhấn6 2" xfId="252"/>
    <cellStyle name="2line" xfId="253"/>
    <cellStyle name="3" xfId="254"/>
    <cellStyle name="4" xfId="255"/>
    <cellStyle name="40% - Accent1" xfId="256"/>
    <cellStyle name="40% - Accent1 2" xfId="257"/>
    <cellStyle name="40% - Accent1 3" xfId="258"/>
    <cellStyle name="40% - Accent2" xfId="259"/>
    <cellStyle name="40% - Accent2 2" xfId="260"/>
    <cellStyle name="40% - Accent2 3" xfId="261"/>
    <cellStyle name="40% - Accent3" xfId="262"/>
    <cellStyle name="40% - Accent3 2" xfId="263"/>
    <cellStyle name="40% - Accent3 3" xfId="264"/>
    <cellStyle name="40% - Accent4" xfId="265"/>
    <cellStyle name="40% - Accent4 2" xfId="266"/>
    <cellStyle name="40% - Accent4 3" xfId="267"/>
    <cellStyle name="40% - Accent5" xfId="268"/>
    <cellStyle name="40% - Accent5 2" xfId="269"/>
    <cellStyle name="40% - Accent5 3" xfId="270"/>
    <cellStyle name="40% - Accent6" xfId="271"/>
    <cellStyle name="40% - Accent6 2" xfId="272"/>
    <cellStyle name="40% - Accent6 3" xfId="273"/>
    <cellStyle name="40% - Nhấn1" xfId="274"/>
    <cellStyle name="40% - Nhấn1 2" xfId="275"/>
    <cellStyle name="40% - Nhấn2" xfId="276"/>
    <cellStyle name="40% - Nhấn2 2" xfId="277"/>
    <cellStyle name="40% - Nhấn3" xfId="278"/>
    <cellStyle name="40% - Nhấn3 2" xfId="279"/>
    <cellStyle name="40% - Nhấn4" xfId="280"/>
    <cellStyle name="40% - Nhấn4 2" xfId="281"/>
    <cellStyle name="40% - Nhấn5" xfId="282"/>
    <cellStyle name="40% - Nhấn5 2" xfId="283"/>
    <cellStyle name="40% - Nhấn6" xfId="284"/>
    <cellStyle name="40% - Nhấn6 2" xfId="285"/>
    <cellStyle name="6" xfId="286"/>
    <cellStyle name="6_1. Bo Tai chinh thong bao luong theo ND 22; 23 xls" xfId="287"/>
    <cellStyle name="6_1. Bo Tai chinh thong bao luong theo ND 22; 23 xls_1. Theo doi nguon 2016" xfId="288"/>
    <cellStyle name="6_1. Bo Tai chinh thong bao luong theo ND 22; 23 xls_Theo doi nguon 2015 ( 14-10-2015)" xfId="289"/>
    <cellStyle name="6_1. Du toan 2017  (29-11-2016) " xfId="290"/>
    <cellStyle name="6_8.Trinh 41b- TTr-STC chuyen nguon 2011-2012 xls" xfId="291"/>
    <cellStyle name="6_8.Trinh 41b- TTr-STC chuyen nguon 2011-2012 xls_1. Theo doi nguon 2016" xfId="292"/>
    <cellStyle name="6_8.Trinh 41b- TTr-STC chuyen nguon 2011-2012 xls_Theo doi nguon 2015 ( 14-10-2015)" xfId="293"/>
    <cellStyle name="6_BC, KH Kinh phi tap huan HTX nam 2014 Chi cục PTNT" xfId="294"/>
    <cellStyle name="6_Bieu KP 2013 kem theo To trinh" xfId="295"/>
    <cellStyle name="6_Bieu KP 2014 kem theo To trinh" xfId="296"/>
    <cellStyle name="6_Bieu KP 2014 kem theo To trinh.(Sua sau hop)" xfId="297"/>
    <cellStyle name="6_Danh sach Hoi thao" xfId="298"/>
    <cellStyle name="6_DT KH DR 2012 -CT" xfId="299"/>
    <cellStyle name="6_DT KH DR 2012 da dc duyet" xfId="300"/>
    <cellStyle name="6_DT KH DR 2012 da dc duyet_BC, KH Kinh phi tap huan HTX nam 2014 Chi cục PTNT" xfId="301"/>
    <cellStyle name="6_DT KH DR 2012 da dc duyet_Bieu KH KP 2015 (Sua theo Hop) (2)" xfId="302"/>
    <cellStyle name="6_DT KH DR 2012 da dc duyet_Bieu KP 2013 kem theo To trinh" xfId="303"/>
    <cellStyle name="6_DT KH DR 2012 da dc duyet_Bieu KP 2014 kem theo To trinh" xfId="304"/>
    <cellStyle name="6_DT KH DR 2012 da dc duyet_Bieu KP 2014 kem theo To trinh.(Sua sau hop)" xfId="305"/>
    <cellStyle name="6_DT KH DR 2012 da dc duyet_KH Kinh phi tap huan HTX nam 2013" xfId="306"/>
    <cellStyle name="6_Du toan kinh phi quy II.2012 can in lai" xfId="307"/>
    <cellStyle name="6_Du toan kinh phi quy II.2012 can in lai_BC, KH Kinh phi tap huan HTX nam 2014 Chi cục PTNT" xfId="308"/>
    <cellStyle name="6_Du toan kinh phi quy II.2012 can in lai_Bieu kem theo de nghi cap von Quy IV.2013" xfId="309"/>
    <cellStyle name="6_Du toan kinh phi quy II.2012 can in lai_Bieu KH KP 2015 (Sua theo Hop) (2)" xfId="310"/>
    <cellStyle name="6_Du toan kinh phi quy II.2012 can in lai_Bieu KP 2013 kem theo To trinh" xfId="311"/>
    <cellStyle name="6_Du toan kinh phi quy II.2012 can in lai_Bieu KP 2014 kem theo To trinh" xfId="312"/>
    <cellStyle name="6_Du toan kinh phi quy II.2012 can in lai_Bieu KP 2014 kem theo To trinh.(Sua sau hop)" xfId="313"/>
    <cellStyle name="6_Du toan kinh phi quy II.2012 can in lai_du_toan_kinh_phi_chuoi_dong_rieng_gui_du_an_cuoi(1)" xfId="314"/>
    <cellStyle name="6_Du toan kinh phi quy II.2012 can in lai_du_toan_kinh_phi_chuoi_dong_rieng_sua_cuoi(1)" xfId="315"/>
    <cellStyle name="6_Du toan kinh phi quy II.2012 can in lai_KH Kinh phi tap huan HTX nam 2013" xfId="316"/>
    <cellStyle name="6_Du toan kinh phi quy II.2012 cu" xfId="317"/>
    <cellStyle name="6_Du toan kinh phi quy II.2012 cu_du toan kinh phi chuoi dong rieng 2013-2015 ngay 23.12  (linh)" xfId="318"/>
    <cellStyle name="6_Du toan kinh phi quy II.2012 cu_du toan kinh phi chuoi dong rieng nam 2014 " xfId="319"/>
    <cellStyle name="6_Du toan Tlap HTX (gui Nhung)" xfId="320"/>
    <cellStyle name="6_Du toan Tlap HTX (gui Nhung)_BC, KH Kinh phi tap huan HTX nam 2014 Chi cục PTNT" xfId="321"/>
    <cellStyle name="6_Du toan Tlap HTX (gui Nhung)_Bieu kem theo de nghi cap von Quy IV.2013" xfId="322"/>
    <cellStyle name="6_Du toan Tlap HTX (gui Nhung)_Bieu kem theo de nghi tam ung kinh phi T4..2012" xfId="323"/>
    <cellStyle name="6_Du toan Tlap HTX (gui Nhung)_Bieu KH KP 2015 (Sua theo Hop) (2)" xfId="324"/>
    <cellStyle name="6_Du toan Tlap HTX (gui Nhung)_Bieu KP 2013 kem theo To trinh" xfId="325"/>
    <cellStyle name="6_Du toan Tlap HTX (gui Nhung)_Bieu KP 2014 kem theo To trinh" xfId="326"/>
    <cellStyle name="6_Du toan Tlap HTX (gui Nhung)_Bieu KP 2014 kem theo To trinh.(Sua sau hop)" xfId="327"/>
    <cellStyle name="6_Du toan Tlap HTX (gui Nhung)_du_toan_kinh_phi_chuoi_dong_rieng_gui_du_an_cuoi(1)" xfId="328"/>
    <cellStyle name="6_Du toan Tlap HTX (gui Nhung)_du_toan_kinh_phi_chuoi_dong_rieng_sua_cuoi(1)" xfId="329"/>
    <cellStyle name="6_Du toan Tlap HTX (gui Nhung)_KH Kinh phi tap huan HTX nam 2013" xfId="330"/>
    <cellStyle name="6_KH Kinh phi tap huan HTX nam 2013" xfId="331"/>
    <cellStyle name="6_KH Kinh phi tap huan HTX nam 2013_1" xfId="332"/>
    <cellStyle name="6_KH Kinh phi tap huan HTX nam 2013_BC, KH Kinh phi tap huan HTX nam 2014 Chi cục PTNT" xfId="333"/>
    <cellStyle name="6_KH Kinh phi tap huan HTX nam 2013_Bieu KH KP 2015 (Sua theo Hop) (2)" xfId="334"/>
    <cellStyle name="6_KH Kinh phi tap huan HTX nam 2013_Bieu KP 2013 kem theo To trinh" xfId="335"/>
    <cellStyle name="6_KH Kinh phi tap huan HTX nam 2013_Bieu KP 2014 kem theo To trinh" xfId="336"/>
    <cellStyle name="6_KH Kinh phi tap huan HTX nam 2013_Bieu KP 2014 kem theo To trinh.(Sua sau hop)" xfId="337"/>
    <cellStyle name="6_KH Kinh phi tap huan HTX nam 2013_KH Kinh phi tap huan HTX nam 2013" xfId="338"/>
    <cellStyle name="6_Kinh phi Hoi Nong dan" xfId="339"/>
    <cellStyle name="6_Kinh phi HTX 2013 So Giao thong" xfId="340"/>
    <cellStyle name="6_So KM Hop tac xa nam 2013" xfId="341"/>
    <cellStyle name="60% - Accent1" xfId="342"/>
    <cellStyle name="60% - Accent1 2" xfId="343"/>
    <cellStyle name="60% - Accent1 3" xfId="344"/>
    <cellStyle name="60% - Accent2" xfId="345"/>
    <cellStyle name="60% - Accent2 2" xfId="346"/>
    <cellStyle name="60% - Accent2 3" xfId="347"/>
    <cellStyle name="60% - Accent3" xfId="348"/>
    <cellStyle name="60% - Accent3 2" xfId="349"/>
    <cellStyle name="60% - Accent3 3" xfId="350"/>
    <cellStyle name="60% - Accent4" xfId="351"/>
    <cellStyle name="60% - Accent4 2" xfId="352"/>
    <cellStyle name="60% - Accent4 3" xfId="353"/>
    <cellStyle name="60% - Accent5" xfId="354"/>
    <cellStyle name="60% - Accent5 2" xfId="355"/>
    <cellStyle name="60% - Accent5 3" xfId="356"/>
    <cellStyle name="60% - Accent6" xfId="357"/>
    <cellStyle name="60% - Accent6 2" xfId="358"/>
    <cellStyle name="60% - Accent6 3" xfId="359"/>
    <cellStyle name="60% - Nhấn1" xfId="360"/>
    <cellStyle name="60% - Nhấn1 2" xfId="361"/>
    <cellStyle name="60% - Nhấn2" xfId="362"/>
    <cellStyle name="60% - Nhấn2 2" xfId="363"/>
    <cellStyle name="60% - Nhấn3" xfId="364"/>
    <cellStyle name="60% - Nhấn3 2" xfId="365"/>
    <cellStyle name="60% - Nhấn4" xfId="366"/>
    <cellStyle name="60% - Nhấn4 2" xfId="367"/>
    <cellStyle name="60% - Nhấn5" xfId="368"/>
    <cellStyle name="60% - Nhấn5 2" xfId="369"/>
    <cellStyle name="60% - Nhấn6" xfId="370"/>
    <cellStyle name="60% - Nhấn6 2" xfId="371"/>
    <cellStyle name="_x0001_Å»_x001E_´ " xfId="372"/>
    <cellStyle name="_x0001_Å»_x001E_´_" xfId="373"/>
    <cellStyle name="Accent1" xfId="374"/>
    <cellStyle name="Accent1 2" xfId="375"/>
    <cellStyle name="Accent1 3" xfId="376"/>
    <cellStyle name="Accent2" xfId="377"/>
    <cellStyle name="Accent2 2" xfId="378"/>
    <cellStyle name="Accent2 3" xfId="379"/>
    <cellStyle name="Accent3" xfId="380"/>
    <cellStyle name="Accent3 2" xfId="381"/>
    <cellStyle name="Accent3 3" xfId="382"/>
    <cellStyle name="Accent4" xfId="383"/>
    <cellStyle name="Accent4 2" xfId="384"/>
    <cellStyle name="Accent4 3" xfId="385"/>
    <cellStyle name="Accent5" xfId="386"/>
    <cellStyle name="Accent5 2" xfId="387"/>
    <cellStyle name="Accent5 3" xfId="388"/>
    <cellStyle name="Accent6" xfId="389"/>
    <cellStyle name="Accent6 2" xfId="390"/>
    <cellStyle name="Accent6 3" xfId="391"/>
    <cellStyle name="ÅëÈ­ [0]_¿ì¹°Åë" xfId="392"/>
    <cellStyle name="AeE­ [0]_INQUIRY ¿µ¾÷AßAø " xfId="393"/>
    <cellStyle name="ÅëÈ­ [0]_Sheet1" xfId="394"/>
    <cellStyle name="ÅëÈ­_¿ì¹°Åë" xfId="395"/>
    <cellStyle name="AeE­_INQUIRY ¿µ¾÷AßAø " xfId="396"/>
    <cellStyle name="ÅëÈ­_S" xfId="397"/>
    <cellStyle name="args.style" xfId="398"/>
    <cellStyle name="ÄÞ¸¶ [0]_¿ì¹°Åë" xfId="399"/>
    <cellStyle name="AÞ¸¶ [0]_INQUIRY ¿?¾÷AßAø " xfId="400"/>
    <cellStyle name="ÄÞ¸¶ [0]_RCP97" xfId="401"/>
    <cellStyle name="ÄÞ¸¶_¿ì¹°Åë" xfId="402"/>
    <cellStyle name="AÞ¸¶_INQUIRY ¿?¾÷AßAø " xfId="403"/>
    <cellStyle name="ÄÞ¸¶_S" xfId="404"/>
    <cellStyle name="Bad" xfId="405"/>
    <cellStyle name="Bad 2" xfId="406"/>
    <cellStyle name="Bad 3" xfId="407"/>
    <cellStyle name="Bangchu" xfId="408"/>
    <cellStyle name="Bình thường 2" xfId="409"/>
    <cellStyle name="Bình Thường_Den chien Sang TX" xfId="410"/>
    <cellStyle name="blue" xfId="411"/>
    <cellStyle name="Body" xfId="412"/>
    <cellStyle name="C?AØ_¿?¾÷CoE² " xfId="413"/>
    <cellStyle name="Ç¥ÁØ_´çÃÊ±¸ÀÔ»ý»ê" xfId="414"/>
    <cellStyle name="C￥AØ_¿μ¾÷CoE² " xfId="415"/>
    <cellStyle name="Ç¥ÁØ_°èÈ¹" xfId="416"/>
    <cellStyle name="C￥AØ_Sheet1_¿μ¾÷CoE² " xfId="417"/>
    <cellStyle name="Calc Currency (0)" xfId="418"/>
    <cellStyle name="Calc Currency (2)" xfId="419"/>
    <cellStyle name="Calc Percent (0)" xfId="420"/>
    <cellStyle name="Calc Percent (1)" xfId="421"/>
    <cellStyle name="Calc Percent (2)" xfId="422"/>
    <cellStyle name="Calc Units (0)" xfId="423"/>
    <cellStyle name="Calc Units (1)" xfId="424"/>
    <cellStyle name="Calc Units (2)" xfId="425"/>
    <cellStyle name="Calculation" xfId="426"/>
    <cellStyle name="Calculation 2" xfId="427"/>
    <cellStyle name="Calculation 3" xfId="428"/>
    <cellStyle name="category" xfId="429"/>
    <cellStyle name="Check Cell" xfId="430"/>
    <cellStyle name="Check Cell 2" xfId="431"/>
    <cellStyle name="Check Cell 3" xfId="432"/>
    <cellStyle name="Column_Title" xfId="433"/>
    <cellStyle name="Comma" xfId="434"/>
    <cellStyle name="Comma  - Style1" xfId="435"/>
    <cellStyle name="Comma  - Style2" xfId="436"/>
    <cellStyle name="Comma  - Style3" xfId="437"/>
    <cellStyle name="Comma  - Style4" xfId="438"/>
    <cellStyle name="Comma  - Style5" xfId="439"/>
    <cellStyle name="Comma  - Style6" xfId="440"/>
    <cellStyle name="Comma  - Style7" xfId="441"/>
    <cellStyle name="Comma  - Style8" xfId="442"/>
    <cellStyle name="Comma [0]" xfId="443"/>
    <cellStyle name="Comma [00]" xfId="444"/>
    <cellStyle name="Comma 10" xfId="445"/>
    <cellStyle name="Comma 11" xfId="446"/>
    <cellStyle name="Comma 12" xfId="447"/>
    <cellStyle name="Comma 13" xfId="448"/>
    <cellStyle name="Comma 14" xfId="449"/>
    <cellStyle name="Comma 15" xfId="450"/>
    <cellStyle name="Comma 2" xfId="451"/>
    <cellStyle name="Comma 2 10" xfId="452"/>
    <cellStyle name="Comma 2 11" xfId="453"/>
    <cellStyle name="Comma 2 12" xfId="454"/>
    <cellStyle name="Comma 2 13" xfId="455"/>
    <cellStyle name="Comma 2 14" xfId="456"/>
    <cellStyle name="Comma 2 15" xfId="457"/>
    <cellStyle name="Comma 2 16" xfId="458"/>
    <cellStyle name="Comma 2 17" xfId="459"/>
    <cellStyle name="Comma 2 18" xfId="460"/>
    <cellStyle name="Comma 2 19" xfId="461"/>
    <cellStyle name="Comma 2 2" xfId="462"/>
    <cellStyle name="Comma 2 2 10" xfId="463"/>
    <cellStyle name="Comma 2 2 11" xfId="464"/>
    <cellStyle name="Comma 2 2 12" xfId="465"/>
    <cellStyle name="Comma 2 2 13" xfId="466"/>
    <cellStyle name="Comma 2 2 14" xfId="467"/>
    <cellStyle name="Comma 2 2 15" xfId="468"/>
    <cellStyle name="Comma 2 2 16" xfId="469"/>
    <cellStyle name="Comma 2 2 17" xfId="470"/>
    <cellStyle name="Comma 2 2 18" xfId="471"/>
    <cellStyle name="Comma 2 2 19" xfId="472"/>
    <cellStyle name="Comma 2 2 2" xfId="473"/>
    <cellStyle name="Comma 2 2 2 10" xfId="474"/>
    <cellStyle name="Comma 2 2 2 11" xfId="475"/>
    <cellStyle name="Comma 2 2 2 12" xfId="476"/>
    <cellStyle name="Comma 2 2 2 13" xfId="477"/>
    <cellStyle name="Comma 2 2 2 14" xfId="478"/>
    <cellStyle name="Comma 2 2 2 15" xfId="479"/>
    <cellStyle name="Comma 2 2 2 16" xfId="480"/>
    <cellStyle name="Comma 2 2 2 17" xfId="481"/>
    <cellStyle name="Comma 2 2 2 18" xfId="482"/>
    <cellStyle name="Comma 2 2 2 19" xfId="483"/>
    <cellStyle name="Comma 2 2 2 2" xfId="484"/>
    <cellStyle name="Comma 2 2 2 20" xfId="485"/>
    <cellStyle name="Comma 2 2 2 21" xfId="486"/>
    <cellStyle name="Comma 2 2 2 22" xfId="487"/>
    <cellStyle name="Comma 2 2 2 23" xfId="488"/>
    <cellStyle name="Comma 2 2 2 24" xfId="489"/>
    <cellStyle name="Comma 2 2 2 25" xfId="490"/>
    <cellStyle name="Comma 2 2 2 26" xfId="491"/>
    <cellStyle name="Comma 2 2 2 27" xfId="492"/>
    <cellStyle name="Comma 2 2 2 3" xfId="493"/>
    <cellStyle name="Comma 2 2 2 4" xfId="494"/>
    <cellStyle name="Comma 2 2 2 5" xfId="495"/>
    <cellStyle name="Comma 2 2 2 6" xfId="496"/>
    <cellStyle name="Comma 2 2 2 7" xfId="497"/>
    <cellStyle name="Comma 2 2 2 8" xfId="498"/>
    <cellStyle name="Comma 2 2 2 9" xfId="499"/>
    <cellStyle name="Comma 2 2 20" xfId="500"/>
    <cellStyle name="Comma 2 2 21" xfId="501"/>
    <cellStyle name="Comma 2 2 22" xfId="502"/>
    <cellStyle name="Comma 2 2 23" xfId="503"/>
    <cellStyle name="Comma 2 2 24" xfId="504"/>
    <cellStyle name="Comma 2 2 25" xfId="505"/>
    <cellStyle name="Comma 2 2 26" xfId="506"/>
    <cellStyle name="Comma 2 2 27" xfId="507"/>
    <cellStyle name="Comma 2 2 28" xfId="508"/>
    <cellStyle name="Comma 2 2 29" xfId="509"/>
    <cellStyle name="Comma 2 2 3" xfId="510"/>
    <cellStyle name="Comma 2 2 3 2" xfId="511"/>
    <cellStyle name="Comma 2 2 4" xfId="512"/>
    <cellStyle name="Comma 2 2 4 2" xfId="513"/>
    <cellStyle name="Comma 2 2 5" xfId="514"/>
    <cellStyle name="Comma 2 2 5 2" xfId="515"/>
    <cellStyle name="Comma 2 2 6" xfId="516"/>
    <cellStyle name="Comma 2 2 7" xfId="517"/>
    <cellStyle name="Comma 2 2 8" xfId="518"/>
    <cellStyle name="Comma 2 2 9" xfId="519"/>
    <cellStyle name="Comma 2 2_5. Biểu B6-TNSP (Phụ lục 1)- Mau Ke hoach dau thau CDF_do Ban PT xa lap" xfId="520"/>
    <cellStyle name="Comma 2 20" xfId="521"/>
    <cellStyle name="Comma 2 21" xfId="522"/>
    <cellStyle name="Comma 2 22" xfId="523"/>
    <cellStyle name="Comma 2 23" xfId="524"/>
    <cellStyle name="Comma 2 24" xfId="525"/>
    <cellStyle name="Comma 2 25" xfId="526"/>
    <cellStyle name="Comma 2 26" xfId="527"/>
    <cellStyle name="Comma 2 27" xfId="528"/>
    <cellStyle name="Comma 2 28" xfId="529"/>
    <cellStyle name="Comma 2 29" xfId="530"/>
    <cellStyle name="Comma 2 3" xfId="531"/>
    <cellStyle name="Comma 2 3 10" xfId="532"/>
    <cellStyle name="Comma 2 3 11" xfId="533"/>
    <cellStyle name="Comma 2 3 12" xfId="534"/>
    <cellStyle name="Comma 2 3 13" xfId="535"/>
    <cellStyle name="Comma 2 3 14" xfId="536"/>
    <cellStyle name="Comma 2 3 15" xfId="537"/>
    <cellStyle name="Comma 2 3 16" xfId="538"/>
    <cellStyle name="Comma 2 3 17" xfId="539"/>
    <cellStyle name="Comma 2 3 18" xfId="540"/>
    <cellStyle name="Comma 2 3 19" xfId="541"/>
    <cellStyle name="Comma 2 3 2" xfId="542"/>
    <cellStyle name="Comma 2 3 20" xfId="543"/>
    <cellStyle name="Comma 2 3 21" xfId="544"/>
    <cellStyle name="Comma 2 3 22" xfId="545"/>
    <cellStyle name="Comma 2 3 23" xfId="546"/>
    <cellStyle name="Comma 2 3 24" xfId="547"/>
    <cellStyle name="Comma 2 3 25" xfId="548"/>
    <cellStyle name="Comma 2 3 26" xfId="549"/>
    <cellStyle name="Comma 2 3 27" xfId="550"/>
    <cellStyle name="Comma 2 3 3" xfId="551"/>
    <cellStyle name="Comma 2 3 4" xfId="552"/>
    <cellStyle name="Comma 2 3 5" xfId="553"/>
    <cellStyle name="Comma 2 3 6" xfId="554"/>
    <cellStyle name="Comma 2 3 7" xfId="555"/>
    <cellStyle name="Comma 2 3 8" xfId="556"/>
    <cellStyle name="Comma 2 3 9" xfId="557"/>
    <cellStyle name="Comma 2 30" xfId="558"/>
    <cellStyle name="Comma 2 31" xfId="559"/>
    <cellStyle name="Comma 2 32" xfId="560"/>
    <cellStyle name="Comma 2 33" xfId="561"/>
    <cellStyle name="Comma 2 34" xfId="562"/>
    <cellStyle name="Comma 2 35" xfId="563"/>
    <cellStyle name="Comma 2 36" xfId="564"/>
    <cellStyle name="Comma 2 4" xfId="565"/>
    <cellStyle name="Comma 2 4 2" xfId="566"/>
    <cellStyle name="Comma 2 5" xfId="567"/>
    <cellStyle name="Comma 2 6" xfId="568"/>
    <cellStyle name="Comma 2 7" xfId="569"/>
    <cellStyle name="Comma 2 8" xfId="570"/>
    <cellStyle name="Comma 2 9" xfId="571"/>
    <cellStyle name="Comma 2_Bieu kem theo de nghi cap von Quy IV.2013" xfId="572"/>
    <cellStyle name="Comma 28 2" xfId="573"/>
    <cellStyle name="Comma 3" xfId="574"/>
    <cellStyle name="Comma 3 10" xfId="575"/>
    <cellStyle name="Comma 3 11" xfId="576"/>
    <cellStyle name="Comma 3 12" xfId="577"/>
    <cellStyle name="Comma 3 13" xfId="578"/>
    <cellStyle name="Comma 3 14" xfId="579"/>
    <cellStyle name="Comma 3 15" xfId="580"/>
    <cellStyle name="Comma 3 16" xfId="581"/>
    <cellStyle name="Comma 3 17" xfId="582"/>
    <cellStyle name="Comma 3 18" xfId="583"/>
    <cellStyle name="Comma 3 19" xfId="584"/>
    <cellStyle name="Comma 3 2" xfId="585"/>
    <cellStyle name="Comma 3 2 2" xfId="586"/>
    <cellStyle name="Comma 3 2 3" xfId="587"/>
    <cellStyle name="Comma 3 20" xfId="588"/>
    <cellStyle name="Comma 3 21" xfId="589"/>
    <cellStyle name="Comma 3 22" xfId="590"/>
    <cellStyle name="Comma 3 23" xfId="591"/>
    <cellStyle name="Comma 3 24" xfId="592"/>
    <cellStyle name="Comma 3 25" xfId="593"/>
    <cellStyle name="Comma 3 26" xfId="594"/>
    <cellStyle name="Comma 3 27" xfId="595"/>
    <cellStyle name="Comma 3 28" xfId="596"/>
    <cellStyle name="Comma 3 29" xfId="597"/>
    <cellStyle name="Comma 3 3" xfId="598"/>
    <cellStyle name="Comma 3 4" xfId="599"/>
    <cellStyle name="Comma 3 5" xfId="600"/>
    <cellStyle name="Comma 3 6" xfId="601"/>
    <cellStyle name="Comma 3 7" xfId="602"/>
    <cellStyle name="Comma 3 8" xfId="603"/>
    <cellStyle name="Comma 3 9" xfId="604"/>
    <cellStyle name="Comma 3_CSHT NAM 2013 sua lan 2" xfId="605"/>
    <cellStyle name="Comma 33" xfId="606"/>
    <cellStyle name="Comma 34" xfId="607"/>
    <cellStyle name="Comma 35" xfId="608"/>
    <cellStyle name="Comma 36" xfId="609"/>
    <cellStyle name="Comma 37" xfId="610"/>
    <cellStyle name="Comma 4" xfId="611"/>
    <cellStyle name="Comma 4 2" xfId="612"/>
    <cellStyle name="Comma 4 3" xfId="613"/>
    <cellStyle name="Comma 4 4" xfId="614"/>
    <cellStyle name="Comma 4_Bieu kem theo de nghi cap von Quy IV.2013" xfId="615"/>
    <cellStyle name="Comma 5" xfId="616"/>
    <cellStyle name="Comma 5 2" xfId="617"/>
    <cellStyle name="Comma 5 3" xfId="618"/>
    <cellStyle name="Comma 5 4" xfId="619"/>
    <cellStyle name="Comma 5_Ke hoach Du an TNSP nam 2014" xfId="620"/>
    <cellStyle name="Comma 6" xfId="621"/>
    <cellStyle name="Comma 6 2" xfId="622"/>
    <cellStyle name="Comma 6 3" xfId="623"/>
    <cellStyle name="Comma 6_Bieu kem theo de nghi cap von Quy IV.2013" xfId="624"/>
    <cellStyle name="Comma 7" xfId="625"/>
    <cellStyle name="Comma 7 2" xfId="626"/>
    <cellStyle name="Comma 8" xfId="627"/>
    <cellStyle name="Comma 8 2" xfId="628"/>
    <cellStyle name="Comma 9" xfId="629"/>
    <cellStyle name="comma zerodec" xfId="630"/>
    <cellStyle name="Comma0" xfId="631"/>
    <cellStyle name="Copied" xfId="632"/>
    <cellStyle name="_x0001_CS_x0006_RMO[" xfId="633"/>
    <cellStyle name="_x0001_CS_x0006_RMO_" xfId="634"/>
    <cellStyle name="Currency" xfId="635"/>
    <cellStyle name="Currency [0]" xfId="636"/>
    <cellStyle name="Currency [00]" xfId="637"/>
    <cellStyle name="Currency 2" xfId="638"/>
    <cellStyle name="Currency0" xfId="639"/>
    <cellStyle name="Currency1" xfId="640"/>
    <cellStyle name="custom" xfId="641"/>
    <cellStyle name="D1" xfId="642"/>
    <cellStyle name="Date" xfId="643"/>
    <cellStyle name="Date Short" xfId="644"/>
    <cellStyle name="Date_1. DToan 2015  (thang -2014 ) xls" xfId="645"/>
    <cellStyle name="Dấu phẩy_Den chien Sang TX" xfId="646"/>
    <cellStyle name="Đầu ra" xfId="647"/>
    <cellStyle name="Đầu vào" xfId="648"/>
    <cellStyle name="Dấu_phảy 2" xfId="649"/>
    <cellStyle name="daude" xfId="650"/>
    <cellStyle name="Đề mục 1" xfId="651"/>
    <cellStyle name="Đề mục 2" xfId="652"/>
    <cellStyle name="Đề mục 3" xfId="653"/>
    <cellStyle name="Đề mục 4" xfId="654"/>
    <cellStyle name="Dezimal [0]_ALLE_ITEMS_280800_EV_NL" xfId="655"/>
    <cellStyle name="Dezimal_AKE_100N" xfId="656"/>
    <cellStyle name="_x0001_dÏÈ¹ " xfId="657"/>
    <cellStyle name="_x0001_dÏÈ¹_" xfId="658"/>
    <cellStyle name="Dollar (zero dec)" xfId="659"/>
    <cellStyle name="Dziesiętny [0]_Invoices2001Slovakia" xfId="660"/>
    <cellStyle name="Dziesiętny_Invoices2001Slovakia" xfId="661"/>
    <cellStyle name="Enter Currency (0)" xfId="662"/>
    <cellStyle name="Enter Currency (2)" xfId="663"/>
    <cellStyle name="Enter Units (0)" xfId="664"/>
    <cellStyle name="Enter Units (1)" xfId="665"/>
    <cellStyle name="Enter Units (2)" xfId="666"/>
    <cellStyle name="Entered" xfId="667"/>
    <cellStyle name="Euro" xfId="668"/>
    <cellStyle name="Excel Built-in Normal" xfId="669"/>
    <cellStyle name="Explanatory Text" xfId="670"/>
    <cellStyle name="Explanatory Text 2" xfId="671"/>
    <cellStyle name="Explanatory Text 3" xfId="672"/>
    <cellStyle name="Fixed" xfId="673"/>
    <cellStyle name="Ghi chú" xfId="674"/>
    <cellStyle name="GIA-MOI" xfId="675"/>
    <cellStyle name="gjhh" xfId="676"/>
    <cellStyle name="Good" xfId="677"/>
    <cellStyle name="Good 2" xfId="678"/>
    <cellStyle name="Good 3" xfId="679"/>
    <cellStyle name="Grey" xfId="680"/>
    <cellStyle name="H" xfId="681"/>
    <cellStyle name="HAI" xfId="682"/>
    <cellStyle name="Head 1" xfId="683"/>
    <cellStyle name="HEADER" xfId="684"/>
    <cellStyle name="Header1" xfId="685"/>
    <cellStyle name="Header2" xfId="686"/>
    <cellStyle name="Heading 1" xfId="687"/>
    <cellStyle name="Heading 1 2" xfId="688"/>
    <cellStyle name="Heading 1 3" xfId="689"/>
    <cellStyle name="Heading 2" xfId="690"/>
    <cellStyle name="Heading 2 2" xfId="691"/>
    <cellStyle name="Heading 2 3" xfId="692"/>
    <cellStyle name="Heading 3" xfId="693"/>
    <cellStyle name="Heading 3 2" xfId="694"/>
    <cellStyle name="Heading 3 3" xfId="695"/>
    <cellStyle name="Heading 4" xfId="696"/>
    <cellStyle name="Heading 4 2" xfId="697"/>
    <cellStyle name="Heading 4 3" xfId="698"/>
    <cellStyle name="HEADING1" xfId="699"/>
    <cellStyle name="HEADING2" xfId="700"/>
    <cellStyle name="HEADINGS" xfId="701"/>
    <cellStyle name="HEADINGSTOP" xfId="702"/>
    <cellStyle name="headoption" xfId="703"/>
    <cellStyle name="Hoa-Scholl" xfId="704"/>
    <cellStyle name="Hyperlink 2" xfId="705"/>
    <cellStyle name="_x0001_í½?" xfId="706"/>
    <cellStyle name="_x0001_íå_x001B_ô " xfId="707"/>
    <cellStyle name="_x0001_íå_x001B_ô_" xfId="708"/>
    <cellStyle name="Input" xfId="709"/>
    <cellStyle name="Input [yellow]" xfId="710"/>
    <cellStyle name="Input 2" xfId="711"/>
    <cellStyle name="Input 3" xfId="712"/>
    <cellStyle name="khanh" xfId="713"/>
    <cellStyle name="Kiểm tra Ô" xfId="714"/>
    <cellStyle name="KLBXUNG" xfId="715"/>
    <cellStyle name="Ledger 17 x 11 in" xfId="716"/>
    <cellStyle name="Link Currency (0)" xfId="717"/>
    <cellStyle name="Link Currency (2)" xfId="718"/>
    <cellStyle name="Link Units (0)" xfId="719"/>
    <cellStyle name="Link Units (1)" xfId="720"/>
    <cellStyle name="Link Units (2)" xfId="721"/>
    <cellStyle name="Linked Cell" xfId="722"/>
    <cellStyle name="Linked Cell 2" xfId="723"/>
    <cellStyle name="Linked Cell 3" xfId="724"/>
    <cellStyle name="macroname" xfId="725"/>
    <cellStyle name="Migliaia (0)_CALPREZZ" xfId="726"/>
    <cellStyle name="Migliaia_ PESO ELETTR." xfId="727"/>
    <cellStyle name="Millares [0]_2AV_M_M " xfId="728"/>
    <cellStyle name="Millares_2AV_M_M " xfId="729"/>
    <cellStyle name="Milliers [0]_      " xfId="730"/>
    <cellStyle name="Milliers_      " xfId="731"/>
    <cellStyle name="Model" xfId="732"/>
    <cellStyle name="Moeda [0]_NEW VIP Flash Report Format" xfId="733"/>
    <cellStyle name="Moeda_NEW VIP Flash Report Format" xfId="734"/>
    <cellStyle name="moi" xfId="735"/>
    <cellStyle name="Moneda [0]_2AV_M_M " xfId="736"/>
    <cellStyle name="Moneda_2AV_M_M " xfId="737"/>
    <cellStyle name="Monétaire [0]_      " xfId="738"/>
    <cellStyle name="Monétaire_      " xfId="739"/>
    <cellStyle name="n" xfId="740"/>
    <cellStyle name="Neutral" xfId="741"/>
    <cellStyle name="Neutral 2" xfId="742"/>
    <cellStyle name="Neutral 3" xfId="743"/>
    <cellStyle name="New" xfId="744"/>
    <cellStyle name="New Times Roman" xfId="745"/>
    <cellStyle name="Nhấn1" xfId="746"/>
    <cellStyle name="Nhấn2" xfId="747"/>
    <cellStyle name="Nhấn3" xfId="748"/>
    <cellStyle name="Nhấn4" xfId="749"/>
    <cellStyle name="Nhấn5" xfId="750"/>
    <cellStyle name="Nhấn6" xfId="751"/>
    <cellStyle name="no dec" xfId="752"/>
    <cellStyle name="Normal - Style1" xfId="753"/>
    <cellStyle name="Normal 10" xfId="754"/>
    <cellStyle name="Normal 11" xfId="755"/>
    <cellStyle name="Normal 11 2" xfId="756"/>
    <cellStyle name="Normal 12" xfId="757"/>
    <cellStyle name="Normal 13" xfId="758"/>
    <cellStyle name="Normal 14" xfId="759"/>
    <cellStyle name="Normal 15" xfId="760"/>
    <cellStyle name="Normal 16" xfId="761"/>
    <cellStyle name="Normal 2" xfId="762"/>
    <cellStyle name="Normal 2 10" xfId="763"/>
    <cellStyle name="Normal 2 11" xfId="764"/>
    <cellStyle name="Normal 2 12" xfId="765"/>
    <cellStyle name="Normal 2 13" xfId="766"/>
    <cellStyle name="Normal 2 14" xfId="767"/>
    <cellStyle name="Normal 2 15" xfId="768"/>
    <cellStyle name="Normal 2 16" xfId="769"/>
    <cellStyle name="Normal 2 17" xfId="770"/>
    <cellStyle name="Normal 2 18" xfId="771"/>
    <cellStyle name="Normal 2 19" xfId="772"/>
    <cellStyle name="Normal 2 2" xfId="773"/>
    <cellStyle name="Normal 2 2 2" xfId="774"/>
    <cellStyle name="Normal 2 2 2 10" xfId="775"/>
    <cellStyle name="Normal 2 2 2 11" xfId="776"/>
    <cellStyle name="Normal 2 2 2 12" xfId="777"/>
    <cellStyle name="Normal 2 2 2 13" xfId="778"/>
    <cellStyle name="Normal 2 2 2 14" xfId="779"/>
    <cellStyle name="Normal 2 2 2 15" xfId="780"/>
    <cellStyle name="Normal 2 2 2 16" xfId="781"/>
    <cellStyle name="Normal 2 2 2 17" xfId="782"/>
    <cellStyle name="Normal 2 2 2 18" xfId="783"/>
    <cellStyle name="Normal 2 2 2 19" xfId="784"/>
    <cellStyle name="Normal 2 2 2 2" xfId="785"/>
    <cellStyle name="Normal 2 2 2 2 2" xfId="786"/>
    <cellStyle name="Normal 2 2 2 20" xfId="787"/>
    <cellStyle name="Normal 2 2 2 21" xfId="788"/>
    <cellStyle name="Normal 2 2 2 22" xfId="789"/>
    <cellStyle name="Normal 2 2 2 23" xfId="790"/>
    <cellStyle name="Normal 2 2 2 24" xfId="791"/>
    <cellStyle name="Normal 2 2 2 25" xfId="792"/>
    <cellStyle name="Normal 2 2 2 26" xfId="793"/>
    <cellStyle name="Normal 2 2 2 27" xfId="794"/>
    <cellStyle name="Normal 2 2 2 28" xfId="795"/>
    <cellStyle name="Normal 2 2 2 29" xfId="796"/>
    <cellStyle name="Normal 2 2 2 3" xfId="797"/>
    <cellStyle name="Normal 2 2 2 30" xfId="798"/>
    <cellStyle name="Normal 2 2 2 4" xfId="799"/>
    <cellStyle name="Normal 2 2 2 5" xfId="800"/>
    <cellStyle name="Normal 2 2 2 6" xfId="801"/>
    <cellStyle name="Normal 2 2 2 7" xfId="802"/>
    <cellStyle name="Normal 2 2 2 8" xfId="803"/>
    <cellStyle name="Normal 2 2 2 9" xfId="804"/>
    <cellStyle name="Normal 2 2 2_5. Biểu B6-TNSP (Phụ lục 1)- Mau Ke hoach dau thau CDF_do Ban PT xa lap" xfId="805"/>
    <cellStyle name="Normal 2 2 3" xfId="806"/>
    <cellStyle name="Normal 2 2 3 2" xfId="807"/>
    <cellStyle name="Normal 2 2 3 3" xfId="808"/>
    <cellStyle name="Normal 2 2 3_CSHT NAM 2013 sua lan 2" xfId="809"/>
    <cellStyle name="Normal 2 2 4" xfId="810"/>
    <cellStyle name="Normal 2 2 4 2" xfId="811"/>
    <cellStyle name="Normal 2 2 5" xfId="812"/>
    <cellStyle name="Normal 2 2 6" xfId="813"/>
    <cellStyle name="Normal 2 2 7" xfId="814"/>
    <cellStyle name="Normal 2 2 8" xfId="815"/>
    <cellStyle name="Normal 2 2 9" xfId="816"/>
    <cellStyle name="Normal 2 2_5. Biểu B6-TNSP (Phụ lục 1)- Mau Ke hoach dau thau CDF_do Ban PT xa lap" xfId="817"/>
    <cellStyle name="Normal 2 20" xfId="818"/>
    <cellStyle name="Normal 2 21" xfId="819"/>
    <cellStyle name="Normal 2 22" xfId="820"/>
    <cellStyle name="Normal 2 23" xfId="821"/>
    <cellStyle name="Normal 2 24" xfId="822"/>
    <cellStyle name="Normal 2 25" xfId="823"/>
    <cellStyle name="Normal 2 26" xfId="824"/>
    <cellStyle name="Normal 2 27" xfId="825"/>
    <cellStyle name="Normal 2 28" xfId="826"/>
    <cellStyle name="Normal 2 29" xfId="827"/>
    <cellStyle name="Normal 2 3" xfId="828"/>
    <cellStyle name="Normal 2 3 10" xfId="829"/>
    <cellStyle name="Normal 2 3 11" xfId="830"/>
    <cellStyle name="Normal 2 3 12" xfId="831"/>
    <cellStyle name="Normal 2 3 13" xfId="832"/>
    <cellStyle name="Normal 2 3 14" xfId="833"/>
    <cellStyle name="Normal 2 3 15" xfId="834"/>
    <cellStyle name="Normal 2 3 16" xfId="835"/>
    <cellStyle name="Normal 2 3 17" xfId="836"/>
    <cellStyle name="Normal 2 3 18" xfId="837"/>
    <cellStyle name="Normal 2 3 19" xfId="838"/>
    <cellStyle name="Normal 2 3 2" xfId="839"/>
    <cellStyle name="Normal 2 3 20" xfId="840"/>
    <cellStyle name="Normal 2 3 21" xfId="841"/>
    <cellStyle name="Normal 2 3 22" xfId="842"/>
    <cellStyle name="Normal 2 3 23" xfId="843"/>
    <cellStyle name="Normal 2 3 24" xfId="844"/>
    <cellStyle name="Normal 2 3 25" xfId="845"/>
    <cellStyle name="Normal 2 3 26" xfId="846"/>
    <cellStyle name="Normal 2 3 27" xfId="847"/>
    <cellStyle name="Normal 2 3 28" xfId="848"/>
    <cellStyle name="Normal 2 3 3" xfId="849"/>
    <cellStyle name="Normal 2 3 4" xfId="850"/>
    <cellStyle name="Normal 2 3 5" xfId="851"/>
    <cellStyle name="Normal 2 3 6" xfId="852"/>
    <cellStyle name="Normal 2 3 7" xfId="853"/>
    <cellStyle name="Normal 2 3 8" xfId="854"/>
    <cellStyle name="Normal 2 3 9" xfId="855"/>
    <cellStyle name="Normal 2 30" xfId="856"/>
    <cellStyle name="Normal 2 31" xfId="857"/>
    <cellStyle name="Normal 2 4" xfId="858"/>
    <cellStyle name="Normal 2 4 2" xfId="859"/>
    <cellStyle name="Normal 2 5" xfId="860"/>
    <cellStyle name="Normal 2 5 2" xfId="861"/>
    <cellStyle name="Normal 2 6" xfId="862"/>
    <cellStyle name="Normal 2 6 2" xfId="863"/>
    <cellStyle name="Normal 2 7" xfId="864"/>
    <cellStyle name="Normal 2 7 2" xfId="865"/>
    <cellStyle name="Normal 2 8" xfId="866"/>
    <cellStyle name="Normal 2 9" xfId="867"/>
    <cellStyle name="Normal 2_1.Kinh phi tap huan HTX năm 2017" xfId="868"/>
    <cellStyle name="Normal 3" xfId="869"/>
    <cellStyle name="Normal 3 10" xfId="870"/>
    <cellStyle name="Normal 3 11" xfId="871"/>
    <cellStyle name="Normal 3 12" xfId="872"/>
    <cellStyle name="Normal 3 13" xfId="873"/>
    <cellStyle name="Normal 3 14" xfId="874"/>
    <cellStyle name="Normal 3 15" xfId="875"/>
    <cellStyle name="Normal 3 16" xfId="876"/>
    <cellStyle name="Normal 3 17" xfId="877"/>
    <cellStyle name="Normal 3 18" xfId="878"/>
    <cellStyle name="Normal 3 19" xfId="879"/>
    <cellStyle name="Normal 3 2" xfId="880"/>
    <cellStyle name="Normal 3 2 2" xfId="881"/>
    <cellStyle name="Normal 3 2 3" xfId="882"/>
    <cellStyle name="Normal 3 2_CSHT NAM 2013 sua lan 2" xfId="883"/>
    <cellStyle name="Normal 3 20" xfId="884"/>
    <cellStyle name="Normal 3 21" xfId="885"/>
    <cellStyle name="Normal 3 22" xfId="886"/>
    <cellStyle name="Normal 3 23" xfId="887"/>
    <cellStyle name="Normal 3 24" xfId="888"/>
    <cellStyle name="Normal 3 25" xfId="889"/>
    <cellStyle name="Normal 3 26" xfId="890"/>
    <cellStyle name="Normal 3 27" xfId="891"/>
    <cellStyle name="Normal 3 28" xfId="892"/>
    <cellStyle name="Normal 3 29" xfId="893"/>
    <cellStyle name="Normal 3 3" xfId="894"/>
    <cellStyle name="Normal 3 3 2" xfId="895"/>
    <cellStyle name="Normal 3 3 3" xfId="896"/>
    <cellStyle name="Normal 3 3_TONG HOP KH TNSP 2013" xfId="897"/>
    <cellStyle name="Normal 3 30" xfId="898"/>
    <cellStyle name="Normal 3 31" xfId="899"/>
    <cellStyle name="Normal 3 32" xfId="900"/>
    <cellStyle name="Normal 3 4" xfId="901"/>
    <cellStyle name="Normal 3 4 2" xfId="902"/>
    <cellStyle name="Normal 3 5" xfId="903"/>
    <cellStyle name="Normal 3 6" xfId="904"/>
    <cellStyle name="Normal 3 7" xfId="905"/>
    <cellStyle name="Normal 3 8" xfId="906"/>
    <cellStyle name="Normal 3 9" xfId="907"/>
    <cellStyle name="Normal 3_5. Biểu B6-TNSP (Phụ lục 1)- Mau Ke hoach dau thau CDF_do Ban PT xa lap" xfId="908"/>
    <cellStyle name="Normal 37" xfId="909"/>
    <cellStyle name="Normal 4" xfId="910"/>
    <cellStyle name="Normal 4 10" xfId="911"/>
    <cellStyle name="Normal 4 11" xfId="912"/>
    <cellStyle name="Normal 4 12" xfId="913"/>
    <cellStyle name="Normal 4 13" xfId="914"/>
    <cellStyle name="Normal 4 14" xfId="915"/>
    <cellStyle name="Normal 4 15" xfId="916"/>
    <cellStyle name="Normal 4 16" xfId="917"/>
    <cellStyle name="Normal 4 17" xfId="918"/>
    <cellStyle name="Normal 4 18" xfId="919"/>
    <cellStyle name="Normal 4 19" xfId="920"/>
    <cellStyle name="Normal 4 2" xfId="921"/>
    <cellStyle name="Normal 4 2 10" xfId="922"/>
    <cellStyle name="Normal 4 2 11" xfId="923"/>
    <cellStyle name="Normal 4 2 12" xfId="924"/>
    <cellStyle name="Normal 4 2 13" xfId="925"/>
    <cellStyle name="Normal 4 2 14" xfId="926"/>
    <cellStyle name="Normal 4 2 15" xfId="927"/>
    <cellStyle name="Normal 4 2 16" xfId="928"/>
    <cellStyle name="Normal 4 2 17" xfId="929"/>
    <cellStyle name="Normal 4 2 18" xfId="930"/>
    <cellStyle name="Normal 4 2 19" xfId="931"/>
    <cellStyle name="Normal 4 2 2" xfId="932"/>
    <cellStyle name="Normal 4 2 2 2" xfId="933"/>
    <cellStyle name="Normal 4 2 20" xfId="934"/>
    <cellStyle name="Normal 4 2 21" xfId="935"/>
    <cellStyle name="Normal 4 2 22" xfId="936"/>
    <cellStyle name="Normal 4 2 23" xfId="937"/>
    <cellStyle name="Normal 4 2 24" xfId="938"/>
    <cellStyle name="Normal 4 2 25" xfId="939"/>
    <cellStyle name="Normal 4 2 26" xfId="940"/>
    <cellStyle name="Normal 4 2 27" xfId="941"/>
    <cellStyle name="Normal 4 2 28" xfId="942"/>
    <cellStyle name="Normal 4 2 29" xfId="943"/>
    <cellStyle name="Normal 4 2 3" xfId="944"/>
    <cellStyle name="Normal 4 2 4" xfId="945"/>
    <cellStyle name="Normal 4 2 5" xfId="946"/>
    <cellStyle name="Normal 4 2 6" xfId="947"/>
    <cellStyle name="Normal 4 2 7" xfId="948"/>
    <cellStyle name="Normal 4 2 8" xfId="949"/>
    <cellStyle name="Normal 4 2 9" xfId="950"/>
    <cellStyle name="Normal 4 2_Bieu kem theo de nghi cap von Quy IV.2013" xfId="951"/>
    <cellStyle name="Normal 4 20" xfId="952"/>
    <cellStyle name="Normal 4 21" xfId="953"/>
    <cellStyle name="Normal 4 22" xfId="954"/>
    <cellStyle name="Normal 4 23" xfId="955"/>
    <cellStyle name="Normal 4 24" xfId="956"/>
    <cellStyle name="Normal 4 25" xfId="957"/>
    <cellStyle name="Normal 4 26" xfId="958"/>
    <cellStyle name="Normal 4 27" xfId="959"/>
    <cellStyle name="Normal 4 28" xfId="960"/>
    <cellStyle name="Normal 4 29" xfId="961"/>
    <cellStyle name="Normal 4 3" xfId="962"/>
    <cellStyle name="Normal 4 3 2" xfId="963"/>
    <cellStyle name="Normal 4 30" xfId="964"/>
    <cellStyle name="Normal 4 31" xfId="965"/>
    <cellStyle name="Normal 4 32" xfId="966"/>
    <cellStyle name="Normal 4 33" xfId="967"/>
    <cellStyle name="Normal 4 34" xfId="968"/>
    <cellStyle name="Normal 4 35" xfId="969"/>
    <cellStyle name="Normal 4 4" xfId="970"/>
    <cellStyle name="Normal 4 5" xfId="971"/>
    <cellStyle name="Normal 4 6" xfId="972"/>
    <cellStyle name="Normal 4 7" xfId="973"/>
    <cellStyle name="Normal 4 8" xfId="974"/>
    <cellStyle name="Normal 4 9" xfId="975"/>
    <cellStyle name="Normal 4_Danh sach Hoi thao" xfId="976"/>
    <cellStyle name="Normal 5" xfId="977"/>
    <cellStyle name="Normal 5 2" xfId="978"/>
    <cellStyle name="Normal 5 3" xfId="979"/>
    <cellStyle name="Normal 5 4" xfId="980"/>
    <cellStyle name="Normal 5 5" xfId="981"/>
    <cellStyle name="Normal 5_Bieu kem theo de nghi cap von Quy IV.2013" xfId="982"/>
    <cellStyle name="Normal 6" xfId="983"/>
    <cellStyle name="Normal 6 10" xfId="984"/>
    <cellStyle name="Normal 6 11" xfId="985"/>
    <cellStyle name="Normal 6 12" xfId="986"/>
    <cellStyle name="Normal 6 13" xfId="987"/>
    <cellStyle name="Normal 6 14" xfId="988"/>
    <cellStyle name="Normal 6 15" xfId="989"/>
    <cellStyle name="Normal 6 16" xfId="990"/>
    <cellStyle name="Normal 6 17" xfId="991"/>
    <cellStyle name="Normal 6 18" xfId="992"/>
    <cellStyle name="Normal 6 19" xfId="993"/>
    <cellStyle name="Normal 6 2" xfId="994"/>
    <cellStyle name="Normal 6 20" xfId="995"/>
    <cellStyle name="Normal 6 21" xfId="996"/>
    <cellStyle name="Normal 6 22" xfId="997"/>
    <cellStyle name="Normal 6 23" xfId="998"/>
    <cellStyle name="Normal 6 24" xfId="999"/>
    <cellStyle name="Normal 6 25" xfId="1000"/>
    <cellStyle name="Normal 6 26" xfId="1001"/>
    <cellStyle name="Normal 6 27" xfId="1002"/>
    <cellStyle name="Normal 6 3" xfId="1003"/>
    <cellStyle name="Normal 6 4" xfId="1004"/>
    <cellStyle name="Normal 6 5" xfId="1005"/>
    <cellStyle name="Normal 6 6" xfId="1006"/>
    <cellStyle name="Normal 6 7" xfId="1007"/>
    <cellStyle name="Normal 6 8" xfId="1008"/>
    <cellStyle name="Normal 6 9" xfId="1009"/>
    <cellStyle name="Normal 6_Bieu kem theo de nghi cap von Quy IV.2013" xfId="1010"/>
    <cellStyle name="Normal 7" xfId="1011"/>
    <cellStyle name="Normal 7 2" xfId="1012"/>
    <cellStyle name="Normal 8" xfId="1013"/>
    <cellStyle name="Normal 8 2" xfId="1014"/>
    <cellStyle name="Normal 8 3" xfId="1015"/>
    <cellStyle name="Normal 9" xfId="1016"/>
    <cellStyle name="Normal_Du toan kinh phi de tai" xfId="1017"/>
    <cellStyle name="Normal_ke hoach kinh phi 2011" xfId="1018"/>
    <cellStyle name="Normal1" xfId="1019"/>
    <cellStyle name="Normale_ PESO ELETTR." xfId="1020"/>
    <cellStyle name="Normalny_Cennik obowiązuje od 06-08-2001 r (1)" xfId="1021"/>
    <cellStyle name="Note" xfId="1022"/>
    <cellStyle name="Note 2" xfId="1023"/>
    <cellStyle name="Note 3" xfId="1024"/>
    <cellStyle name="Ô Được nối kết" xfId="1025"/>
    <cellStyle name="Œ…‹æØ‚è [0.00]_laroux" xfId="1026"/>
    <cellStyle name="Œ…‹æØ‚è_laroux" xfId="1027"/>
    <cellStyle name="oft Excel]&#13;&#10;Comment=The open=/f lines load custom functions into the Paste Function list.&#13;&#10;Maximized=2&#13;&#10;Basics=1&#13;&#10;A" xfId="1028"/>
    <cellStyle name="oft Excel]&#13;&#10;Comment=The open=/f lines load custom functions into the Paste Function list.&#13;&#10;Maximized=3&#13;&#10;Basics=1&#13;&#10;A" xfId="1029"/>
    <cellStyle name="omma [0]_Mktg Prog" xfId="1030"/>
    <cellStyle name="ormal_Sheet1_1" xfId="1031"/>
    <cellStyle name="Output" xfId="1032"/>
    <cellStyle name="Output 2" xfId="1033"/>
    <cellStyle name="Output 3" xfId="1034"/>
    <cellStyle name="per.style" xfId="1035"/>
    <cellStyle name="Percent" xfId="1036"/>
    <cellStyle name="Percent [0]" xfId="1037"/>
    <cellStyle name="Percent [00]" xfId="1038"/>
    <cellStyle name="Percent [2]" xfId="1039"/>
    <cellStyle name="Percent 2" xfId="1040"/>
    <cellStyle name="Percent 3" xfId="1041"/>
    <cellStyle name="Percent 4" xfId="1042"/>
    <cellStyle name="Percent 5" xfId="1043"/>
    <cellStyle name="Percent 6" xfId="1044"/>
    <cellStyle name="PERCENTAGE" xfId="1045"/>
    <cellStyle name="PrePop Currency (0)" xfId="1046"/>
    <cellStyle name="PrePop Currency (2)" xfId="1047"/>
    <cellStyle name="PrePop Units (0)" xfId="1048"/>
    <cellStyle name="PrePop Units (1)" xfId="1049"/>
    <cellStyle name="PrePop Units (2)" xfId="1050"/>
    <cellStyle name="PSChar" xfId="1051"/>
    <cellStyle name="PSDate" xfId="1052"/>
    <cellStyle name="PSDec" xfId="1053"/>
    <cellStyle name="PSHeading" xfId="1054"/>
    <cellStyle name="PSInt" xfId="1055"/>
    <cellStyle name="PSSpacer" xfId="1056"/>
    <cellStyle name="regstoresfromspecstores" xfId="1057"/>
    <cellStyle name="RevList" xfId="1058"/>
    <cellStyle name="s]&#13;&#10;spooler=yes&#13;&#10;load=&#13;&#10;Beep=yes&#13;&#10;NullPort=None&#13;&#10;BorderWidth=3&#13;&#10;CursorBlinkRate=1200&#13;&#10;DoubleClickSpeed=452&#13;&#10;Programs=co" xfId="1059"/>
    <cellStyle name="SAPBEXaggData" xfId="1060"/>
    <cellStyle name="SAPBEXaggDataEmph" xfId="1061"/>
    <cellStyle name="SAPBEXaggItem" xfId="1062"/>
    <cellStyle name="SAPBEXchaText" xfId="1063"/>
    <cellStyle name="SAPBEXexcBad7" xfId="1064"/>
    <cellStyle name="SAPBEXexcBad8" xfId="1065"/>
    <cellStyle name="SAPBEXexcBad9" xfId="1066"/>
    <cellStyle name="SAPBEXexcCritical4" xfId="1067"/>
    <cellStyle name="SAPBEXexcCritical5" xfId="1068"/>
    <cellStyle name="SAPBEXexcCritical6" xfId="1069"/>
    <cellStyle name="SAPBEXexcGood1" xfId="1070"/>
    <cellStyle name="SAPBEXexcGood2" xfId="1071"/>
    <cellStyle name="SAPBEXexcGood3" xfId="1072"/>
    <cellStyle name="SAPBEXfilterDrill" xfId="1073"/>
    <cellStyle name="SAPBEXfilterItem" xfId="1074"/>
    <cellStyle name="SAPBEXfilterText" xfId="1075"/>
    <cellStyle name="SAPBEXformats" xfId="1076"/>
    <cellStyle name="SAPBEXheaderItem" xfId="1077"/>
    <cellStyle name="SAPBEXheaderText" xfId="1078"/>
    <cellStyle name="SAPBEXresData" xfId="1079"/>
    <cellStyle name="SAPBEXresDataEmph" xfId="1080"/>
    <cellStyle name="SAPBEXresItem" xfId="1081"/>
    <cellStyle name="SAPBEXstdData" xfId="1082"/>
    <cellStyle name="SAPBEXstdDataEmph" xfId="1083"/>
    <cellStyle name="SAPBEXstdItem" xfId="1084"/>
    <cellStyle name="SAPBEXtitle" xfId="1085"/>
    <cellStyle name="SAPBEXundefined" xfId="1086"/>
    <cellStyle name="_x0001_sç?" xfId="1087"/>
    <cellStyle name="Separador de milhares [0]_NEW VIP Flash Report Format" xfId="1088"/>
    <cellStyle name="Separador de milhares_NEW VIP Flash Report Format" xfId="1089"/>
    <cellStyle name="SHADEDSTORES" xfId="1090"/>
    <cellStyle name="Siêu nối kết_Book1" xfId="1091"/>
    <cellStyle name="specstores" xfId="1092"/>
    <cellStyle name="STANDARD" xfId="1093"/>
    <cellStyle name="STTDG" xfId="1094"/>
    <cellStyle name="style" xfId="1095"/>
    <cellStyle name="Style 1" xfId="1096"/>
    <cellStyle name="Style 10" xfId="1097"/>
    <cellStyle name="Style 11" xfId="1098"/>
    <cellStyle name="Style 12" xfId="1099"/>
    <cellStyle name="Style 13" xfId="1100"/>
    <cellStyle name="Style 14" xfId="1101"/>
    <cellStyle name="Style 15" xfId="1102"/>
    <cellStyle name="Style 16" xfId="1103"/>
    <cellStyle name="Style 17" xfId="1104"/>
    <cellStyle name="Style 18" xfId="1105"/>
    <cellStyle name="Style 19" xfId="1106"/>
    <cellStyle name="Style 2" xfId="1107"/>
    <cellStyle name="Style 3" xfId="1108"/>
    <cellStyle name="Style 4" xfId="1109"/>
    <cellStyle name="Style 5" xfId="1110"/>
    <cellStyle name="Style 6" xfId="1111"/>
    <cellStyle name="Style 7" xfId="1112"/>
    <cellStyle name="Style 8" xfId="1113"/>
    <cellStyle name="Style 9" xfId="1114"/>
    <cellStyle name="subhead" xfId="1115"/>
    <cellStyle name="Subtotal" xfId="1116"/>
    <cellStyle name="T" xfId="1117"/>
    <cellStyle name="T_1- DT BTC 2009 - Lan 1" xfId="1118"/>
    <cellStyle name="T_1. A DU TOAN  - 2011 (23-12-2010) gui  HDND" xfId="1119"/>
    <cellStyle name="T_1. A DU TOAN  - 2011 (9-01-2011) gui  HDND" xfId="1120"/>
    <cellStyle name="T_1. DToan 2015  (thang -2014 ) xls" xfId="1121"/>
    <cellStyle name="T_1. Du toan 2017  (29-11-2016) " xfId="1122"/>
    <cellStyle name="T_1. THOAN DT - 2011" xfId="1123"/>
    <cellStyle name="T_1. THOAN THAM DINH 64-2010" xfId="1124"/>
    <cellStyle name="T_1. Tong hop luong theo ND 33-34  huyen + tinh" xfId="1125"/>
    <cellStyle name="T_1.1( 4-8-2009) Tong hop Y TE" xfId="1126"/>
    <cellStyle name="T_1.1(15-9-2009) Tong hop luong theo ND 33-34  TQUANG" xfId="1127"/>
    <cellStyle name="T_1.1(30-9-2009) Tong hop luong theo ND 33-34  TQUANG" xfId="1128"/>
    <cellStyle name="T_10 . Xa KK ra vao 135 ( 2011 - 2015 )" xfId="1129"/>
    <cellStyle name="T_100 - Mau LUONG ND 28.29 ( 11-8-2010) BAO CAO BO" xfId="1130"/>
    <cellStyle name="T_2 . Ke hoac thuy loi phi năm 2009 sua lai ( 16-9-2009 )" xfId="1131"/>
    <cellStyle name="T_2- DTOAN CHIEM HOA 2011" xfId="1132"/>
    <cellStyle name="T_2. Tong hop luong 33-34 ( 10-10-09) cho 2010" xfId="1133"/>
    <cellStyle name="T_2.DU TOAN TRINH HDND -2010 (Chinh lai 09.12.09)" xfId="1134"/>
    <cellStyle name="T_3- THAM DINH  ND 28" xfId="1135"/>
    <cellStyle name="T_6. DTOAN TP TUYEN QUANG - 2011" xfId="1136"/>
    <cellStyle name="T_6. THAM DINH  THI XA TUYEN QUANG" xfId="1137"/>
    <cellStyle name="T_B.Cao thuy loi phi ( Bo tai chinh) -2009" xfId="1138"/>
    <cellStyle name="T_Bao cao theo CV 1007" xfId="1139"/>
    <cellStyle name="T_BC chuyen nguon" xfId="1140"/>
    <cellStyle name="T_BC chuyen nguon 2008" xfId="1141"/>
    <cellStyle name="T_BC CT DD, TDC den 30.6.04" xfId="1142"/>
    <cellStyle name="T_BC, KH Kinh phi tap huan HTX nam 2014 Chi cục PTNT" xfId="1143"/>
    <cellStyle name="T_Bieu DT tien luong 650.000" xfId="1144"/>
    <cellStyle name="T_Bieu kem theo de nghi tam ung kinh phi T5.2012" xfId="1145"/>
    <cellStyle name="T_Bieu kem theo de nghi tam ung kinh phi T5.2012_DU TOAN KINH PHI  2013 -BVTV" xfId="1146"/>
    <cellStyle name="T_Bieu kem theo de nghi tam ung kinh phi T5.2012_DU TOAN KINH PHI KH NAM 2013 -BVTV(02-4)" xfId="1147"/>
    <cellStyle name="T_Bieu kem theo de nghi tam ung kinh phi T5.2012_DU TOAN KINH PHI KH NAM 2013 -BVTV(20-2)" xfId="1148"/>
    <cellStyle name="T_Bieu kem theo de nghi tam ung kinh phi T5.2012_DU TOAN KINH PHI MH CHE, (09-4)" xfId="1149"/>
    <cellStyle name="T_Bieu kem theo de nghi tam ung kinh phi T5.2012_KH quy I nam 2013" xfId="1150"/>
    <cellStyle name="T_Bieu kem theo de nghi tam ung kinh phi T5.2012_KH quy II nam 2013" xfId="1151"/>
    <cellStyle name="T_Bieu KP 2013 kem theo To trinh" xfId="1152"/>
    <cellStyle name="T_Bieu TH tien luong 730.000 Yen Son" xfId="1153"/>
    <cellStyle name="T_Bieu TH toan tinh tien luong 730.000 (PHUONG)" xfId="1154"/>
    <cellStyle name="T_Bieu theo bao cao" xfId="1155"/>
    <cellStyle name="T_Bieu theo bao cao ngay 23-9-2004" xfId="1156"/>
    <cellStyle name="T_Bieu Tong hop KH tro gia - KP ho tro ho ngheo theo QD 102 nam 2011( Bao cao Bo Tai chinh ngay 01-8-2010)" xfId="1157"/>
    <cellStyle name="T_Bieu tong hop T.do P.trien chuoi den T8.2012" xfId="1158"/>
    <cellStyle name="T_Bieu tong hop T.do P.trien chuoi den T8.2012_Bieu kem theo de nghi cap von Quy IV.2013" xfId="1159"/>
    <cellStyle name="T_BiÓu 01-09" xfId="1160"/>
    <cellStyle name="T_BiÓu tæng h¬p (theo b¸o c¸o)" xfId="1161"/>
    <cellStyle name="T_BiÓu tæng hîp 01-09" xfId="1162"/>
    <cellStyle name="T_BiÓu tæng hîp Hµm Yªn" xfId="1163"/>
    <cellStyle name="T_BiÓu tæng hîp tõ 01 - 07" xfId="1164"/>
    <cellStyle name="T_Book1" xfId="1165"/>
    <cellStyle name="T_Book1_1" xfId="1166"/>
    <cellStyle name="T_Book1_1- DT BTC 2009 - Lan 1" xfId="1167"/>
    <cellStyle name="T_Book1_1. A DU TOAN  - 2011 (23-12-2010) gui  HDND" xfId="1168"/>
    <cellStyle name="T_Book1_1. A DU TOAN  - 2011 (9-01-2011) gui  HDND" xfId="1169"/>
    <cellStyle name="T_Book1_1. DTOAN NA HANG 2011" xfId="1170"/>
    <cellStyle name="T_Book1_1. THOAN DT - 2011" xfId="1171"/>
    <cellStyle name="T_Book1_1_1- DT BTC 2009 - Lan 1" xfId="1172"/>
    <cellStyle name="T_Book1_1_1. A DU TOAN  - 2011 (23-12-2010) gui  HDND" xfId="1173"/>
    <cellStyle name="T_Book1_1_1. A DU TOAN  - 2011 (9-01-2011) gui  HDND" xfId="1174"/>
    <cellStyle name="T_Book1_1_1. DTOAN NA HANG 2011" xfId="1175"/>
    <cellStyle name="T_Book1_1_1. THOAN DT - 2011" xfId="1176"/>
    <cellStyle name="T_Book1_1_2 . Ke hoac thuy loi phi năm 2009 sua lai ( 16-9-2009 )" xfId="1177"/>
    <cellStyle name="T_Book1_1_2- DTOAN CHIEM HOA 2011" xfId="1178"/>
    <cellStyle name="T_Book1_1_3 .DTOAN HAM YEN 2011" xfId="1179"/>
    <cellStyle name="T_Book1_1_4. DTOAN YEN SON 2011" xfId="1180"/>
    <cellStyle name="T_Book1_1_5. DTOAN SON DUONG 2011" xfId="1181"/>
    <cellStyle name="T_Book1_1_6. DTOAN TP TUYEN QUANG - 2011" xfId="1182"/>
    <cellStyle name="T_Book1_1_B.Cao thuy loi phi ( Bo tai chinh) -2009" xfId="1183"/>
    <cellStyle name="T_Book1_1_Bang luong thang 9 tong hop" xfId="1184"/>
    <cellStyle name="T_Book1_1_Bao cao theo CV 1007" xfId="1185"/>
    <cellStyle name="T_Book1_1_Bieu theo bao cao" xfId="1186"/>
    <cellStyle name="T_Book1_1_Bieu theo bao cao ngay 23-9-2004" xfId="1187"/>
    <cellStyle name="T_Book1_1_Book1" xfId="1188"/>
    <cellStyle name="T_Book1_1_Book1_1. DTOAN NA HANG 2011" xfId="1189"/>
    <cellStyle name="T_Book1_1_Book1_1. THOAN DT - 2011" xfId="1190"/>
    <cellStyle name="T_Book1_1_Book1_1.1( 4-8-2009) Tong hop Y TE" xfId="1191"/>
    <cellStyle name="T_Book1_1_Book1_1.1(15-9-2009) Tong hop luong theo ND 33-34  TQUANG" xfId="1192"/>
    <cellStyle name="T_Book1_1_Book1_1.1(30-9-2009) Tong hop luong theo ND 33-34  TQUANG" xfId="1193"/>
    <cellStyle name="T_Book1_1_Book1_1.Du toan 2009 Quang + Thoan (01-12)" xfId="1194"/>
    <cellStyle name="T_Book1_1_Book1_100. YTE THON BAN theo QD 75-2009" xfId="1195"/>
    <cellStyle name="T_Book1_1_Book1_2- DTOAN CHIEM HOA 2011" xfId="1196"/>
    <cellStyle name="T_Book1_1_Book1_2. Tong hop luong 33-34 ( 10-10-09) cho 2010" xfId="1197"/>
    <cellStyle name="T_Book1_1_Book1_2.DU TOAN TRINH HDND -2010 (Chinh lai 09.12.09)" xfId="1198"/>
    <cellStyle name="T_Book1_1_Book1_3 .DTOAN HAM YEN 2011" xfId="1199"/>
    <cellStyle name="T_Book1_1_Book1_4. DTOAN YEN SON 2011" xfId="1200"/>
    <cellStyle name="T_Book1_1_Book1_5. DTOAN SON DUONG 2011" xfId="1201"/>
    <cellStyle name="T_Book1_1_Book1_99. DU toan bo sung vong 2  tinh Tuyen Quang ( 10-8-2009)" xfId="1202"/>
    <cellStyle name="T_Book1_1_Book1_Bieu DT tien luong 650.000" xfId="1203"/>
    <cellStyle name="T_Book1_1_Book1_Bieu TH tien luong 730.000 Yen Son" xfId="1204"/>
    <cellStyle name="T_Book1_1_Book1_Bieu TH toan tinh tien luong 730.000 (PHUONG)" xfId="1205"/>
    <cellStyle name="T_Book1_1_Book1_BO SUNG NGOAI DINH MUC 2011-2015" xfId="1206"/>
    <cellStyle name="T_Book1_1_Book1_BO SUNG QD 75-2009" xfId="1207"/>
    <cellStyle name="T_Book1_1_Book1_Book1" xfId="1208"/>
    <cellStyle name="T_Book1_1_Book1_Book2" xfId="1209"/>
    <cellStyle name="T_Book1_1_Book1_Du toan 2010 - lan 2 chinh sua ( 06-9-2009)" xfId="1210"/>
    <cellStyle name="T_Book1_1_Book1_DU TOAN Khoi xa 2011" xfId="1211"/>
    <cellStyle name="T_Book1_1_Book1_Ke hoach 2009 vµ 2010 ( Thuy loi phi )" xfId="1212"/>
    <cellStyle name="T_Book1_1_Book1_KH 2011 vong 2" xfId="1213"/>
    <cellStyle name="T_Book1_1_Book1_KH xa 2010" xfId="1214"/>
    <cellStyle name="T_Book1_1_Book1_SON DUONG" xfId="1215"/>
    <cellStyle name="T_Book1_1_Book1_TH tien luong 730.000 Yen Son -2010" xfId="1216"/>
    <cellStyle name="T_Book1_1_Book2" xfId="1217"/>
    <cellStyle name="T_Book1_1_Chu Th¨ng" xfId="1218"/>
    <cellStyle name="T_Book1_1_Chuyen chi Yen son -2008" xfId="1219"/>
    <cellStyle name="T_Book1_1_CT XDCB 22.6.205 xoa" xfId="1220"/>
    <cellStyle name="T_Book1_1_DTCT" xfId="1221"/>
    <cellStyle name="T_Book1_1_KE HOACH PHAN BO THUY LOI PHI 2008" xfId="1222"/>
    <cellStyle name="T_Book1_1_Ke hoach Thuy loi phi  2010 ( 24-8-2009 )" xfId="1223"/>
    <cellStyle name="T_Book1_1_Ke hoach TLoi phi Thoan + Hoa 24- 7-2008" xfId="1224"/>
    <cellStyle name="T_Book1_1_Kem theo TT 705-2010 ( 2009)" xfId="1225"/>
    <cellStyle name="T_Book1_1_KH CAP BU THUY LOI PHI THEO 115" xfId="1226"/>
    <cellStyle name="T_Book1_1_ND 61 HAM YEN 3-12-07" xfId="1227"/>
    <cellStyle name="T_Book1_1_SON DUONG.7-12-07( %)" xfId="1228"/>
    <cellStyle name="T_Book1_1_Tham dinh theo ND 33.34 ( HAM YEN)2009" xfId="1229"/>
    <cellStyle name="T_Book1_1_Thoan - Thu  chi - Y SON 2008" xfId="1230"/>
    <cellStyle name="T_Book1_1_Thoan Quang ( Thu  chi - Y SON) 2008" xfId="1231"/>
    <cellStyle name="T_Book1_1_THop  NHang + Chiem hoa 13-12-07" xfId="1232"/>
    <cellStyle name="T_Book1_1_TIENG LUONG THEO 166 ( QUANG THOAN )" xfId="1233"/>
    <cellStyle name="T_Book1_1_Trinh giao duc 2011 thieu " xfId="1234"/>
    <cellStyle name="T_Book1_1_TTr bæ xung Q§ di chuyÓn" xfId="1235"/>
    <cellStyle name="T_Book1_1_ÿÿÿÿÿ" xfId="1236"/>
    <cellStyle name="T_Book1_2" xfId="1237"/>
    <cellStyle name="T_Book1_2 . Ke hoac thuy loi phi năm 2009 sua lai ( 16-9-2009 )" xfId="1238"/>
    <cellStyle name="T_Book1_2- DTOAN CHIEM HOA 2011" xfId="1239"/>
    <cellStyle name="T_Book1_2_1. A DU TOAN  - 2011 (23-12-2010) gui  HDND" xfId="1240"/>
    <cellStyle name="T_Book1_2_1. A DU TOAN  - 2011 (9-01-2011) gui  HDND" xfId="1241"/>
    <cellStyle name="T_Book1_2_1. DTOAN NA HANG 2011" xfId="1242"/>
    <cellStyle name="T_Book1_2_1. THOAN DT - 2011" xfId="1243"/>
    <cellStyle name="T_Book1_2_1. Tong hop luong theo ND 33-34  huyen + tinh" xfId="1244"/>
    <cellStyle name="T_Book1_2_1.1( 4-8-2009) Tong hop Y TE" xfId="1245"/>
    <cellStyle name="T_Book1_2_1.1(15-9-2009) Tong hop luong theo ND 33-34  TQUANG" xfId="1246"/>
    <cellStyle name="T_Book1_2_1.1(30-9-2009) Tong hop luong theo ND 33-34  TQUANG" xfId="1247"/>
    <cellStyle name="T_Book1_2_2- DTOAN CHIEM HOA 2011" xfId="1248"/>
    <cellStyle name="T_Book1_2_2. Tong hop luong 33-34 ( 10-10-09) cho 2010" xfId="1249"/>
    <cellStyle name="T_Book1_2_2.DU TOAN TRINH HDND -2010 (Chinh lai 09.12.09)" xfId="1250"/>
    <cellStyle name="T_Book1_2_3 .DTOAN HAM YEN 2011" xfId="1251"/>
    <cellStyle name="T_Book1_2_4. DTOAN YEN SON 2011" xfId="1252"/>
    <cellStyle name="T_Book1_2_5. DTOAN SON DUONG 2011" xfId="1253"/>
    <cellStyle name="T_Book1_2_6. DTOAN TP TUYEN QUANG - 2011" xfId="1254"/>
    <cellStyle name="T_Book1_2_bao cao su dung von va chi tra" xfId="1255"/>
    <cellStyle name="T_Book1_2_BC CV 14 ( Duc + Tung )" xfId="1256"/>
    <cellStyle name="T_Book1_2_Bieu bo sung ngoai dinh muc" xfId="1257"/>
    <cellStyle name="T_Book1_2_BO SUNG NHIEM VU CHI 2009" xfId="1258"/>
    <cellStyle name="T_Book1_2_Book1" xfId="1259"/>
    <cellStyle name="T_Book1_2_Book1_1. A DU TOAN  - 2011 (9-01-2011) gui  HDND" xfId="1260"/>
    <cellStyle name="T_Book1_2_Book1_1. THOAN DT - 2011" xfId="1261"/>
    <cellStyle name="T_Book1_2_Book1_2- DTOAN CHIEM HOA 2011" xfId="1262"/>
    <cellStyle name="T_Book1_2_Book1_2.DU TOAN TRINH HDND -2010 (Chinh lai 09.12.09)" xfId="1263"/>
    <cellStyle name="T_Book1_2_Book1_3 .DTOAN HAM YEN 2011" xfId="1264"/>
    <cellStyle name="T_Book1_2_Book1_3. D.TOAN YEN SON -2011" xfId="1265"/>
    <cellStyle name="T_Book1_2_Book1_3. DToan huyen Yen son -2011" xfId="1266"/>
    <cellStyle name="T_Book1_2_Book1_4. DTOAN YEN SON 2011" xfId="1267"/>
    <cellStyle name="T_Book1_2_Book1_6. DTOAN TP TUYEN QUANG - 2011" xfId="1268"/>
    <cellStyle name="T_Book1_2_Book1_Bieu bo sung ngoai dinh muc" xfId="1269"/>
    <cellStyle name="T_Book1_2_Book1_Bieu TH toan tinh tien luong 730.000 (PHUONG)" xfId="1270"/>
    <cellStyle name="T_Book1_2_Book1_DAN QUAN TU VE 2011 ( 10 -8-2011)" xfId="1271"/>
    <cellStyle name="T_Book1_2_Book1_Trinh giao duc 2011 thieu " xfId="1272"/>
    <cellStyle name="T_Book1_2_Book2" xfId="1273"/>
    <cellStyle name="T_Book1_2_Book2_1" xfId="1274"/>
    <cellStyle name="T_Book1_2_Book2_2- DTOAN CHIEM HOA 2011" xfId="1275"/>
    <cellStyle name="T_Book1_2_Book2_3. D.TOAN YEN SON -2011" xfId="1276"/>
    <cellStyle name="T_Book1_2_Book2_3. DToan huyen Yen son -2011" xfId="1277"/>
    <cellStyle name="T_Book1_2_Book2_Bieu TH toan tinh tien luong 730.000 (PHUONG)" xfId="1278"/>
    <cellStyle name="T_Book1_2_DAN QUAN TU VE 2011 ( 10 -8-2011)" xfId="1279"/>
    <cellStyle name="T_Book1_2_DTCT" xfId="1280"/>
    <cellStyle name="T_Book1_2_So theo doi von dau tu" xfId="1281"/>
    <cellStyle name="T_Book1_2_SON DUONG" xfId="1282"/>
    <cellStyle name="T_Book1_2_TIENG LUONG THEO 166 ( QUANG THOAN )" xfId="1283"/>
    <cellStyle name="T_Book1_2_Trich ngang Dang vien" xfId="1284"/>
    <cellStyle name="T_Book1_2_Trinh giao duc 2011 thieu " xfId="1285"/>
    <cellStyle name="T_Book1_3" xfId="1286"/>
    <cellStyle name="T_Book1_3 .DTOAN HAM YEN 2011" xfId="1287"/>
    <cellStyle name="T_Book1_3_1. A DU TOAN  - 2011 (23-12-2010) gui  HDND" xfId="1288"/>
    <cellStyle name="T_Book1_3_1. A DU TOAN  - 2011 (9-01-2011) gui  HDND" xfId="1289"/>
    <cellStyle name="T_Book1_3_1. THOAN DT - 2011" xfId="1290"/>
    <cellStyle name="T_Book1_3_1. Tong hop luong theo ND 33-34  huyen + tinh" xfId="1291"/>
    <cellStyle name="T_Book1_3_1.1( 4-8-2009) Tong hop Y TE" xfId="1292"/>
    <cellStyle name="T_Book1_3_1.1(15-9-2009) Tong hop luong theo ND 33-34  TQUANG" xfId="1293"/>
    <cellStyle name="T_Book1_3_1.1(30-9-2009) Tong hop luong theo ND 33-34  TQUANG" xfId="1294"/>
    <cellStyle name="T_Book1_3_2- DTOAN CHIEM HOA 2011" xfId="1295"/>
    <cellStyle name="T_Book1_3_2. Tong hop luong 33-34 ( 10-10-09) cho 2010" xfId="1296"/>
    <cellStyle name="T_Book1_3_2.DU TOAN TRINH HDND -2010 (Chinh lai 09.12.09)" xfId="1297"/>
    <cellStyle name="T_Book1_3_6. DTOAN TP TUYEN QUANG - 2011" xfId="1298"/>
    <cellStyle name="T_Book1_3_Bieu DT tien luong 650.000" xfId="1299"/>
    <cellStyle name="T_Book1_3_Bieu TH tien luong 730.000 Yen Son" xfId="1300"/>
    <cellStyle name="T_Book1_3_Bieu TH toan tinh tien luong 730.000 (PHUONG)" xfId="1301"/>
    <cellStyle name="T_Book1_3_Book1" xfId="1302"/>
    <cellStyle name="T_Book1_3_Book2" xfId="1303"/>
    <cellStyle name="T_Book1_3_DU TOAN Khoi xa 2011" xfId="1304"/>
    <cellStyle name="T_Book1_3_KH xa 2010" xfId="1305"/>
    <cellStyle name="T_Book1_3_SON DUONG" xfId="1306"/>
    <cellStyle name="T_Book1_3_TH tien luong 730.000 Yen Son -2010" xfId="1307"/>
    <cellStyle name="T_Book1_3_Trinh giao duc 2011 thieu " xfId="1308"/>
    <cellStyle name="T_Book1_4" xfId="1309"/>
    <cellStyle name="T_Book1_4. DTOAN YEN SON 2011" xfId="1310"/>
    <cellStyle name="T_Book1_5. DTOAN SON DUONG 2011" xfId="1311"/>
    <cellStyle name="T_Book1_6. DTOAN TP TUYEN QUANG - 2011" xfId="1312"/>
    <cellStyle name="T_Book1_B.Cao thuy loi phi ( Bo tai chinh) -2009" xfId="1313"/>
    <cellStyle name="T_Book1_Bang luong thang 9 tong hop" xfId="1314"/>
    <cellStyle name="T_Book1_Bao cao theo CV 1007" xfId="1315"/>
    <cellStyle name="T_Book1_Bieu theo bao cao" xfId="1316"/>
    <cellStyle name="T_Book1_Bieu theo bao cao ngay 23-9-2004" xfId="1317"/>
    <cellStyle name="T_Book1_BiÓu tæng h¬p (theo b¸o c¸o)" xfId="1318"/>
    <cellStyle name="T_Book1_BiÓu tæng hîp 01-09" xfId="1319"/>
    <cellStyle name="T_Book1_BiÓu tæng hîp Hµm Yªn" xfId="1320"/>
    <cellStyle name="T_Book1_BiÓu tæng hîp tõ 01 - 07" xfId="1321"/>
    <cellStyle name="T_Book1_Book1" xfId="1322"/>
    <cellStyle name="T_Book1_Book1_1. A DU TOAN  - 2011 (23-12-2010) gui  HDND" xfId="1323"/>
    <cellStyle name="T_Book1_Book1_1. A DU TOAN  - 2011 (9-01-2011) gui  HDND" xfId="1324"/>
    <cellStyle name="T_Book1_Book1_1. DTOAN NA HANG 2011" xfId="1325"/>
    <cellStyle name="T_Book1_Book1_1. THOAN DT - 2011" xfId="1326"/>
    <cellStyle name="T_Book1_Book1_1.1( 4-8-2009) Tong hop Y TE" xfId="1327"/>
    <cellStyle name="T_Book1_Book1_1.1(15-9-2009) Tong hop luong theo ND 33-34  TQUANG" xfId="1328"/>
    <cellStyle name="T_Book1_Book1_1.1(30-9-2009) Tong hop luong theo ND 33-34  TQUANG" xfId="1329"/>
    <cellStyle name="T_Book1_Book1_1.Du toan 2009 Quang + Thoan (01-12)" xfId="1330"/>
    <cellStyle name="T_Book1_Book1_100. YTE THON BAN theo QD 75-2009" xfId="1331"/>
    <cellStyle name="T_Book1_Book1_2- DTOAN CHIEM HOA 2011" xfId="1332"/>
    <cellStyle name="T_Book1_Book1_2. Tong hop luong 33-34 ( 10-10-09) cho 2010" xfId="1333"/>
    <cellStyle name="T_Book1_Book1_2.DU TOAN TRINH HDND -2010 (Chinh lai 09.12.09)" xfId="1334"/>
    <cellStyle name="T_Book1_Book1_3 .DTOAN HAM YEN 2011" xfId="1335"/>
    <cellStyle name="T_Book1_Book1_4. DTOAN YEN SON 2011" xfId="1336"/>
    <cellStyle name="T_Book1_Book1_5. DTOAN SON DUONG 2011" xfId="1337"/>
    <cellStyle name="T_Book1_Book1_6. DTOAN TP TUYEN QUANG - 2011" xfId="1338"/>
    <cellStyle name="T_Book1_Book1_99. DU toan bo sung vong 2  tinh Tuyen Quang ( 10-8-2009)" xfId="1339"/>
    <cellStyle name="T_Book1_Book1_Bieu DT tien luong 650.000" xfId="1340"/>
    <cellStyle name="T_Book1_Book1_Bieu TH tien luong 730.000 Yen Son" xfId="1341"/>
    <cellStyle name="T_Book1_Book1_Bieu TH toan tinh tien luong 730.000 (PHUONG)" xfId="1342"/>
    <cellStyle name="T_Book1_Book1_BO SUNG NGOAI DINH MUC 2011-2015" xfId="1343"/>
    <cellStyle name="T_Book1_Book1_BO SUNG QD 75-2009" xfId="1344"/>
    <cellStyle name="T_Book1_Book1_Book1" xfId="1345"/>
    <cellStyle name="T_Book1_Book1_Book2" xfId="1346"/>
    <cellStyle name="T_Book1_Book1_Du toan 2010 - lan 2 chinh sua ( 06-9-2009)" xfId="1347"/>
    <cellStyle name="T_Book1_Book1_DU TOAN Khoi xa 2011" xfId="1348"/>
    <cellStyle name="T_Book1_Book1_Ke hoach 2009 vµ 2010 ( Thuy loi phi )" xfId="1349"/>
    <cellStyle name="T_Book1_Book1_KH 2011 vong 2" xfId="1350"/>
    <cellStyle name="T_Book1_Book1_KH xa 2010" xfId="1351"/>
    <cellStyle name="T_Book1_Book1_SON DUONG" xfId="1352"/>
    <cellStyle name="T_Book1_Book1_TH tien luong 730.000 Yen Son -2010" xfId="1353"/>
    <cellStyle name="T_Book1_Book1_Trinh giao duc 2011 thieu " xfId="1354"/>
    <cellStyle name="T_Book1_Book2" xfId="1355"/>
    <cellStyle name="T_Book1_Chu Th¨ng" xfId="1356"/>
    <cellStyle name="T_Book1_Chuyen chi Yen son -2008" xfId="1357"/>
    <cellStyle name="T_Book1_Copy of BiÓu tæng hîp kinh phÝ ®Õn ngµy 12-6-2004" xfId="1358"/>
    <cellStyle name="T_Book1_CT XDCB 22.6.205 xoa" xfId="1359"/>
    <cellStyle name="T_Book1_DTCT" xfId="1360"/>
    <cellStyle name="T_Book1_KE HOACH PHAN BO THUY LOI PHI 2008" xfId="1361"/>
    <cellStyle name="T_Book1_Ke hoach Thuy loi phi  2010 ( 24-8-2009 )" xfId="1362"/>
    <cellStyle name="T_Book1_Ke hoach TLoi phi Thoan + Hoa 24- 7-2008" xfId="1363"/>
    <cellStyle name="T_Book1_Kem theo TT 705-2010 ( 2009)" xfId="1364"/>
    <cellStyle name="T_Book1_KH CAP BU THUY LOI PHI THEO 115" xfId="1365"/>
    <cellStyle name="T_Book1_KQDC + KHDC ®Õn 20-6" xfId="1366"/>
    <cellStyle name="T_Book1_KQDC th¸ng 5 (®Õn 31-5)" xfId="1367"/>
    <cellStyle name="T_Book1_KQDC th¸ng 6 (luü kÕ)" xfId="1368"/>
    <cellStyle name="T_Book1_KQDC tuÇn 1" xfId="1369"/>
    <cellStyle name="T_Book1_ND 61 HAM YEN 3-12-07" xfId="1370"/>
    <cellStyle name="T_Book1_SON DUONG.7-12-07( %)" xfId="1371"/>
    <cellStyle name="T_Book1_TD Cau THAI HOA 2009" xfId="1372"/>
    <cellStyle name="T_Book1_TH 25-5-2004moi" xfId="1373"/>
    <cellStyle name="T_Book1_Tham dinh theo ND 33.34 ( HAM YEN)2009" xfId="1374"/>
    <cellStyle name="T_Book1_Theo dâi tiÕn ®é di chuyÓn theo ngµy" xfId="1375"/>
    <cellStyle name="T_Book1_Thoan - Thu  chi - Y SON 2008" xfId="1376"/>
    <cellStyle name="T_Book1_Thoan Quang ( Thu  chi - Y SON) 2008" xfId="1377"/>
    <cellStyle name="T_Book1_THop  NHang + Chiem hoa 13-12-07" xfId="1378"/>
    <cellStyle name="T_Book1_TIENG LUONG THEO 166 ( QUANG THOAN )" xfId="1379"/>
    <cellStyle name="T_Book1_Trinh giao duc 2011 thieu " xfId="1380"/>
    <cellStyle name="T_Book1_TTr bæ xung Q§ di chuyÓn" xfId="1381"/>
    <cellStyle name="T_Book1_ÿÿÿÿÿ" xfId="1382"/>
    <cellStyle name="T_Book2" xfId="1383"/>
    <cellStyle name="T_Book2_1" xfId="1384"/>
    <cellStyle name="T_Book2_2- DTOAN CHIEM HOA 2011" xfId="1385"/>
    <cellStyle name="T_Book2_3. D.TOAN YEN SON -2011" xfId="1386"/>
    <cellStyle name="T_Book2_3. DToan huyen Yen son -2011" xfId="1387"/>
    <cellStyle name="T_Book2_Bieu TH toan tinh tien luong 730.000 (PHUONG)" xfId="1388"/>
    <cellStyle name="T_Chu Cuong" xfId="1389"/>
    <cellStyle name="T_Chu Cuong_1. A DU TOAN  - 2011 (9-01-2011) gui  HDND" xfId="1390"/>
    <cellStyle name="T_Chu Cuong_1. DTOAN NA HANG 2011" xfId="1391"/>
    <cellStyle name="T_Chu Cuong_1. THOAN DT - 2011" xfId="1392"/>
    <cellStyle name="T_Chu Cuong_1.1( 4-8-2009) Tong hop Y TE" xfId="1393"/>
    <cellStyle name="T_Chu Cuong_1.1(15-9-2009) Tong hop luong theo ND 33-34  TQUANG" xfId="1394"/>
    <cellStyle name="T_Chu Cuong_1.1(30-9-2009) Tong hop luong theo ND 33-34  TQUANG" xfId="1395"/>
    <cellStyle name="T_Chu Cuong_1.Du toan 2009 Quang + Thoan (01-12)" xfId="1396"/>
    <cellStyle name="T_Chu Cuong_2- DTOAN CHIEM HOA 2011" xfId="1397"/>
    <cellStyle name="T_Chu Cuong_2. Tong hop luong 33-34 ( 10-10-09) cho 2010" xfId="1398"/>
    <cellStyle name="T_Chu Cuong_2.DU TOAN TRINH HDND -2010 (Chinh lai 09.12.09)" xfId="1399"/>
    <cellStyle name="T_Chu Cuong_3 .DTOAN HAM YEN 2011" xfId="1400"/>
    <cellStyle name="T_Chu Cuong_4. DTOAN YEN SON 2011" xfId="1401"/>
    <cellStyle name="T_Chu Cuong_5. DTOAN SON DUONG 2011" xfId="1402"/>
    <cellStyle name="T_Chu Cuong_6. DTOAN TP TUYEN QUANG - 2011" xfId="1403"/>
    <cellStyle name="T_Chu Cuong_99. DU toan bo sung vong 2  tinh Tuyen Quang ( 10-8-2009)" xfId="1404"/>
    <cellStyle name="T_Chu Cuong_bao cao su dung von va chi tra" xfId="1405"/>
    <cellStyle name="T_Chu Cuong_BC CV 14 ( Duc + Tung )" xfId="1406"/>
    <cellStyle name="T_Chu Cuong_Bieu bo sung ngoai dinh muc" xfId="1407"/>
    <cellStyle name="T_Chu Cuong_BO SUNG NGOAI DINH MUC 2011-2015" xfId="1408"/>
    <cellStyle name="T_Chu Cuong_BO SUNG QD 75-2009" xfId="1409"/>
    <cellStyle name="T_Chu Cuong_Book1" xfId="1410"/>
    <cellStyle name="T_Chu Cuong_Book1_1" xfId="1411"/>
    <cellStyle name="T_Chu Cuong_Book1_2- DTOAN CHIEM HOA 2011" xfId="1412"/>
    <cellStyle name="T_Chu Cuong_Book1_3 .DTOAN HAM YEN 2011" xfId="1413"/>
    <cellStyle name="T_Chu Cuong_Book1_4. DTOAN YEN SON 2011" xfId="1414"/>
    <cellStyle name="T_Chu Cuong_Book1_6. DTOAN TP TUYEN QUANG - 2011" xfId="1415"/>
    <cellStyle name="T_Chu Cuong_Book1_Trinh giao duc 2011 thieu " xfId="1416"/>
    <cellStyle name="T_Chu Cuong_Book2" xfId="1417"/>
    <cellStyle name="T_Chu Cuong_DAN QUAN TU VE 2011 ( 10 -8-2011)" xfId="1418"/>
    <cellStyle name="T_Chu Cuong_Du toan 2010 - lan 2 chinh sua ( 06-9-2009)" xfId="1419"/>
    <cellStyle name="T_Chu Cuong_Ke hoach 2009 vµ 2010 ( Thuy loi phi )" xfId="1420"/>
    <cellStyle name="T_Chu Cuong_KH 2011 vong 2" xfId="1421"/>
    <cellStyle name="T_Chu Cuong_So theo doi von dau tu" xfId="1422"/>
    <cellStyle name="T_Chu Cuong_SON DUONG" xfId="1423"/>
    <cellStyle name="T_Chu Cuong_Trich ngang Dang vien" xfId="1424"/>
    <cellStyle name="T_Chu Cuong_Trinh giao duc 2011 thieu " xfId="1425"/>
    <cellStyle name="T_Chu Th¨ng" xfId="1426"/>
    <cellStyle name="T_Chuyen chi Yen son -2008" xfId="1427"/>
    <cellStyle name="T_chuyen nguon 2007" xfId="1428"/>
    <cellStyle name="T_chuyen nguon 2009" xfId="1429"/>
    <cellStyle name="T_Chuyen nguon chi tiet -2009" xfId="1430"/>
    <cellStyle name="T_Copy of BiÓu tæng hîp kinh phÝ ®Õn ngµy 12-6-2004" xfId="1431"/>
    <cellStyle name="T_CT XDCB 22.6.205 xoa" xfId="1432"/>
    <cellStyle name="T_DT KH DR 2012 da dc duyet" xfId="1433"/>
    <cellStyle name="T_DT KH DR 2012 da dc duyet_BC, KH Kinh phi tap huan HTX nam 2014 Chi cục PTNT" xfId="1434"/>
    <cellStyle name="T_DT KH DR 2012 da dc duyet_Bieu KH KP 2015 (Sua theo Hop) (2)" xfId="1435"/>
    <cellStyle name="T_DT KH DR 2012 da dc duyet_Bieu KP 2014 kem theo To trinh" xfId="1436"/>
    <cellStyle name="T_DT KH DR 2012 da dc duyet_Bieu KP 2014 kem theo To trinh.(Sua sau hop)" xfId="1437"/>
    <cellStyle name="T_DT KH DR 2012 da dc duyet_KH Kinh phi tap huan HTX nam 2013" xfId="1438"/>
    <cellStyle name="T_DTCT" xfId="1439"/>
    <cellStyle name="T_Du toan Ban ATGT + Thanh tra" xfId="1440"/>
    <cellStyle name="T_DU TOAN Khoi xa 2011" xfId="1441"/>
    <cellStyle name="T_DU TOAN KINH PHI  2013 -BVTV" xfId="1442"/>
    <cellStyle name="T_DU TOAN KINH PHI KH NAM 2013 -BVTV(02-4)" xfId="1443"/>
    <cellStyle name="T_DU TOAN KINH PHI KH NAM 2013 -BVTV(20-2)" xfId="1444"/>
    <cellStyle name="T_DU TOAN KINH PHI MH CHE, (09-4)" xfId="1445"/>
    <cellStyle name="T_du toan tap huan" xfId="1446"/>
    <cellStyle name="T_du toan tap huan_BC, KH Kinh phi tap huan HTX nam 2014 Chi cục PTNT" xfId="1447"/>
    <cellStyle name="T_du toan tap huan_Bieu kem theo de nghi cap von Quy IV.2013" xfId="1448"/>
    <cellStyle name="T_du toan tap huan_Bieu KP 2013 kem theo To trinh" xfId="1449"/>
    <cellStyle name="T_du toan tap huan_du toan kinh phi chuoi dong rieng 2013-2015 ngay 23.12  (linh)" xfId="1450"/>
    <cellStyle name="T_du toan tap huan_du toan kinh phi chuoi dong rieng nam 2014 " xfId="1451"/>
    <cellStyle name="T_du toan tap huan_du_toan_kinh_phi_chuoi_dong_rieng_gui_du_an_cuoi(1)" xfId="1452"/>
    <cellStyle name="T_du toan tap huan_du_toan_kinh_phi_chuoi_dong_rieng_sua_cuoi(1)" xfId="1453"/>
    <cellStyle name="T_du toan tap huan_KH Kinh phi tap huan HTX nam 2013" xfId="1454"/>
    <cellStyle name="T_Hach toan mo hinh" xfId="1455"/>
    <cellStyle name="T_Hach toan mo hinh_Bieu kem theo de nghi cap von Quy IV.2013" xfId="1456"/>
    <cellStyle name="T_Hach toan mo hinh_Bieu kem theo de nghi tam ung kinh phi T4..2012" xfId="1457"/>
    <cellStyle name="T_Hach toan mo hinh_du_toan_kinh_phi_chuoi_dong_rieng_gui_du_an_cuoi(1)" xfId="1458"/>
    <cellStyle name="T_Hach toan mo hinh_du_toan_kinh_phi_chuoi_dong_rieng_sua_cuoi(1)" xfId="1459"/>
    <cellStyle name="T_Hach toan mo hinh_Ke hoach Du an TNSP nam 2014" xfId="1460"/>
    <cellStyle name="T_Hach toan mo hinh_KH Kinh phi tap huan HTX nam 2013" xfId="1461"/>
    <cellStyle name="T_Hach toan mo hinh_Kinh phi Hoi Nong dan" xfId="1462"/>
    <cellStyle name="T_Hach toan mo hinh_Kinh phi quy 4 va Hoi thao + Lop Lien minh HTX" xfId="1463"/>
    <cellStyle name="T_Ke hoach Kinh phi lop tin hoc" xfId="1464"/>
    <cellStyle name="T_Ke hoach Kinh phi lop tin hoc_BC, KH Kinh phi tap huan HTX nam 2014 Chi cục PTNT" xfId="1465"/>
    <cellStyle name="T_Ke hoach Kinh phi lop tin hoc_Bieu KH KP 2015 (Sua theo Hop) (2)" xfId="1466"/>
    <cellStyle name="T_Ke hoach Kinh phi lop tin hoc_Bieu KP 2014 kem theo To trinh" xfId="1467"/>
    <cellStyle name="T_Ke hoach Kinh phi lop tin hoc_Bieu KP 2014 kem theo To trinh.(Sua sau hop)" xfId="1468"/>
    <cellStyle name="T_Ke hoach Kinh phi lop tin hoc_DU TOAN KINH PHI  2013 -BVTV" xfId="1469"/>
    <cellStyle name="T_Ke hoach Kinh phi lop tin hoc_DU TOAN KINH PHI KH NAM 2013 -BVTV(02-4)" xfId="1470"/>
    <cellStyle name="T_Ke hoach Kinh phi lop tin hoc_DU TOAN KINH PHI KH NAM 2013 -BVTV(20-2)" xfId="1471"/>
    <cellStyle name="T_Ke hoach Kinh phi lop tin hoc_DU TOAN KINH PHI MH CHE, (09-4)" xfId="1472"/>
    <cellStyle name="T_Ke hoach Kinh phi lop tin hoc_KH Kinh phi tap huan HTX nam 2013" xfId="1473"/>
    <cellStyle name="T_Ke hoach Kinh phi lop tin hoc_KH quy I nam 2013" xfId="1474"/>
    <cellStyle name="T_Ke hoach Kinh phi lop tin hoc_KH quy II nam 2013" xfId="1475"/>
    <cellStyle name="T_Ke hoach KP tap huan HTX 2012 Chi cuc" xfId="1476"/>
    <cellStyle name="T_Ke hoach KP tap huan HTX 2012 Chi cuc_BC, KH Kinh phi tap huan HTX nam 2014 Chi cục PTNT" xfId="1477"/>
    <cellStyle name="T_Ke hoach KP tap huan HTX 2012 Chi cuc_Bieu kem theo de nghi cap von Quy IV.2013" xfId="1478"/>
    <cellStyle name="T_Ke hoach KP tap huan HTX 2012 Chi cuc_Bieu kem theo de nghi tam ung kinh phi T4..2012" xfId="1479"/>
    <cellStyle name="T_Ke hoach KP tap huan HTX 2012 Chi cuc_Bieu KP 2013 kem theo To trinh" xfId="1480"/>
    <cellStyle name="T_Ke hoach KP tap huan HTX 2012 Chi cuc_du toan kinh phi chuoi dong rieng 2013-2015 ngay 23.12  (linh)" xfId="1481"/>
    <cellStyle name="T_Ke hoach KP tap huan HTX 2012 Chi cuc_du toan kinh phi chuoi dong rieng nam 2014 " xfId="1482"/>
    <cellStyle name="T_Ke hoach KP tap huan HTX 2012 Chi cuc_du_toan_kinh_phi_chuoi_dong_rieng_gui_du_an_cuoi(1)" xfId="1483"/>
    <cellStyle name="T_Ke hoach KP tap huan HTX 2012 Chi cuc_du_toan_kinh_phi_chuoi_dong_rieng_sua_cuoi(1)" xfId="1484"/>
    <cellStyle name="T_Ke hoach KP tap huan HTX 2012 Chi cuc_KH Kinh phi tap huan HTX nam 2013" xfId="1485"/>
    <cellStyle name="T_KE HOACH PHAN BO THUY LOI PHI 2008" xfId="1486"/>
    <cellStyle name="T_Ke hoach Thuy loi phi  2010 ( 24-8-2009 )" xfId="1487"/>
    <cellStyle name="T_Ke hoach TLoi phi Thoan + Hoa 24- 7-2008" xfId="1488"/>
    <cellStyle name="T_Kehoach2007(diBo)" xfId="1489"/>
    <cellStyle name="T_Kem theo TT 705-2010 ( 2009)" xfId="1490"/>
    <cellStyle name="T_KH CAP BU THUY LOI PHI THEO 115" xfId="1491"/>
    <cellStyle name="T_KH Kinh phi tap huan HTX nam 2013" xfId="1492"/>
    <cellStyle name="T_KH Kinh phi tap huan HTX nam 2013_1" xfId="1493"/>
    <cellStyle name="T_KH Kinh phi tap huan HTX nam 2013_BC, KH Kinh phi tap huan HTX nam 2014 Chi cục PTNT" xfId="1494"/>
    <cellStyle name="T_KH Kinh phi tap huan HTX nam 2013_Bieu KP 2013 kem theo To trinh" xfId="1495"/>
    <cellStyle name="T_KH Kinh phi tap huan HTX nam 2013_KH Kinh phi tap huan HTX nam 2013" xfId="1496"/>
    <cellStyle name="T_KH quy I nam 2013" xfId="1497"/>
    <cellStyle name="T_KH quy II nam 2013" xfId="1498"/>
    <cellStyle name="T_KH xa 2010" xfId="1499"/>
    <cellStyle name="T_Kinh phi Cung co HTX Luc Hanh" xfId="1500"/>
    <cellStyle name="T_Kinh phi Cung co HTX Luc Hanh_BC, KH Kinh phi tap huan HTX nam 2014 Chi cục PTNT" xfId="1501"/>
    <cellStyle name="T_Kinh phi Cung co HTX Luc Hanh_Bieu kem theo de nghi cap von Quy IV.2013" xfId="1502"/>
    <cellStyle name="T_Kinh phi Cung co HTX Luc Hanh_Bieu kem theo de nghi tam ung kinh phi T4..2012" xfId="1503"/>
    <cellStyle name="T_Kinh phi Cung co HTX Luc Hanh_Bieu KP 2013 kem theo To trinh" xfId="1504"/>
    <cellStyle name="T_Kinh phi Cung co HTX Luc Hanh_du toan kinh phi chuoi dong rieng 2013-2015 ngay 23.12  (linh)" xfId="1505"/>
    <cellStyle name="T_Kinh phi Cung co HTX Luc Hanh_du toan kinh phi chuoi dong rieng nam 2014 " xfId="1506"/>
    <cellStyle name="T_Kinh phi Cung co HTX Luc Hanh_du_toan_kinh_phi_chuoi_dong_rieng_gui_du_an_cuoi(1)" xfId="1507"/>
    <cellStyle name="T_Kinh phi Cung co HTX Luc Hanh_du_toan_kinh_phi_chuoi_dong_rieng_sua_cuoi(1)" xfId="1508"/>
    <cellStyle name="T_Kinh phi Cung co HTX Luc Hanh_KH Kinh phi tap huan HTX nam 2013" xfId="1509"/>
    <cellStyle name="T_Kinh phi dau thau + Tin học chuan nhat" xfId="1510"/>
    <cellStyle name="T_Kinh phi dau thau + Tin học chuan nhat_BC, KH Kinh phi tap huan HTX nam 2014 Chi cục PTNT" xfId="1511"/>
    <cellStyle name="T_Kinh phi dau thau + Tin học chuan nhat_Bieu KH KP 2015 (Sua theo Hop) (2)" xfId="1512"/>
    <cellStyle name="T_Kinh phi dau thau + Tin học chuan nhat_Bieu KP 2014 kem theo To trinh" xfId="1513"/>
    <cellStyle name="T_Kinh phi dau thau + Tin học chuan nhat_Bieu KP 2014 kem theo To trinh.(Sua sau hop)" xfId="1514"/>
    <cellStyle name="T_Kinh phi dau thau + Tin học chuan nhat_KH Kinh phi tap huan HTX nam 2013" xfId="1515"/>
    <cellStyle name="T_Kinh phi Hoi Nong dan" xfId="1516"/>
    <cellStyle name="T_Kinh phi Hoi Nong dan_BC, KH Kinh phi tap huan HTX nam 2014 Chi cục PTNT" xfId="1517"/>
    <cellStyle name="T_Kinh phi Hoi Nong dan_Bieu KH KP 2015 (Sua theo Hop) (2)" xfId="1518"/>
    <cellStyle name="T_Kinh phi Hoi Nong dan_Bieu KP 2014 kem theo To trinh" xfId="1519"/>
    <cellStyle name="T_Kinh phi Hoi Nong dan_Bieu KP 2014 kem theo To trinh.(Sua sau hop)" xfId="1520"/>
    <cellStyle name="T_Kinh phi Hoi Nong dan_KH Kinh phi tap huan HTX nam 2013" xfId="1521"/>
    <cellStyle name="T_Kinh phi lop tin hoc + Dau thau" xfId="1522"/>
    <cellStyle name="T_Kinh phi lop tin hoc + Dau thau_BC, KH Kinh phi tap huan HTX nam 2014 Chi cục PTNT" xfId="1523"/>
    <cellStyle name="T_Kinh phi lop tin hoc + Dau thau_Bieu KH KP 2015 (Sua theo Hop) (2)" xfId="1524"/>
    <cellStyle name="T_Kinh phi lop tin hoc + Dau thau_Bieu KP 2014 kem theo To trinh" xfId="1525"/>
    <cellStyle name="T_Kinh phi lop tin hoc + Dau thau_Bieu KP 2014 kem theo To trinh.(Sua sau hop)" xfId="1526"/>
    <cellStyle name="T_Kinh phi lop tin hoc + Dau thau_KH Kinh phi tap huan HTX nam 2013" xfId="1527"/>
    <cellStyle name="T_KQDC + KHDC ®Õn 20-6" xfId="1528"/>
    <cellStyle name="T_KQDC th¸ng 5 (®Õn 31-5)" xfId="1529"/>
    <cellStyle name="T_KQDC th¸ng 6 (luü kÕ)" xfId="1530"/>
    <cellStyle name="T_KQDC tuÇn 1" xfId="1531"/>
    <cellStyle name="T_SON DUONG" xfId="1532"/>
    <cellStyle name="T_TH 25-5-2004moi" xfId="1533"/>
    <cellStyle name="T_TH ke hoach ho tro HS 2007-2008" xfId="1534"/>
    <cellStyle name="T_TH tien luong 730.000 Yen Son -2010" xfId="1535"/>
    <cellStyle name="T_Tham dinh luong Chiem Hoa 650" xfId="1536"/>
    <cellStyle name="T_Theo dâi tiÕn ®é di chuyÓn theo ngµy" xfId="1537"/>
    <cellStyle name="T_Theo dâi tiÕn ®é di chuyÓn theo ngµy_1" xfId="1538"/>
    <cellStyle name="T_Thoan + Hoa TLP 7-2008" xfId="1539"/>
    <cellStyle name="T_Thoan Quang ( Thu  chi - Y SON) 2008" xfId="1540"/>
    <cellStyle name="T_THOAN THAM DINH SON DONG 28-2010" xfId="1541"/>
    <cellStyle name="T_TIENG LUONG THEO 166 ( QUANG THOAN )" xfId="1542"/>
    <cellStyle name="T_Trinh giao duc 2011 thieu " xfId="1543"/>
    <cellStyle name="T_TTr bæ xung Q§ di chuyÓn" xfId="1544"/>
    <cellStyle name="T_Xa 135. doc" xfId="1545"/>
    <cellStyle name="Text Indent A" xfId="1546"/>
    <cellStyle name="Text Indent B" xfId="1547"/>
    <cellStyle name="Text Indent C" xfId="1548"/>
    <cellStyle name="th" xfId="1549"/>
    <cellStyle name="þ_x001D_ð¤_x000C_¯þ_x0014_&#13;¨þU_x0001_À_x0004_ _x0015__x000F__x0001__x0001_" xfId="1550"/>
    <cellStyle name="þ_x001D_ð·_x000C_æþ'&#13;ßþU_x0001_Ø_x0005_ü_x0014__x0007__x0001__x0001_" xfId="1551"/>
    <cellStyle name="þ_x001D_ðÇ%Uý—&amp;Hý9_x0008_Ÿ s&#10;_x0007__x0001__x0001_" xfId="1552"/>
    <cellStyle name="thuong-10" xfId="1553"/>
    <cellStyle name="thuong-11" xfId="1554"/>
    <cellStyle name="Tiªu ®Ò" xfId="1555"/>
    <cellStyle name="Tiêu đề" xfId="1556"/>
    <cellStyle name="TieudÎ" xfId="1557"/>
    <cellStyle name="Tính toán" xfId="1558"/>
    <cellStyle name="tit1" xfId="1559"/>
    <cellStyle name="tit2" xfId="1560"/>
    <cellStyle name="tit3" xfId="1561"/>
    <cellStyle name="tit4" xfId="1562"/>
    <cellStyle name="Title" xfId="1563"/>
    <cellStyle name="Title 2" xfId="1564"/>
    <cellStyle name="Title 3" xfId="1565"/>
    <cellStyle name="Tổng" xfId="1566"/>
    <cellStyle name="Tongcong" xfId="1567"/>
    <cellStyle name="Tốt" xfId="1568"/>
    <cellStyle name="Total" xfId="1569"/>
    <cellStyle name="Total 2" xfId="1570"/>
    <cellStyle name="Total 3" xfId="1571"/>
    <cellStyle name="Trung tính" xfId="1572"/>
    <cellStyle name="Valuta (0)_CALPREZZ" xfId="1573"/>
    <cellStyle name="Valuta_ PESO ELETTR." xfId="1574"/>
    <cellStyle name="Văn bản Cảnh báo" xfId="1575"/>
    <cellStyle name="Văn bản Giải thích" xfId="1576"/>
    <cellStyle name="viet" xfId="1577"/>
    <cellStyle name="viet2" xfId="1578"/>
    <cellStyle name="VLB-GTKÕ" xfId="1579"/>
    <cellStyle name="vnbo" xfId="1580"/>
    <cellStyle name="vnhead1" xfId="1581"/>
    <cellStyle name="vnhead2" xfId="1582"/>
    <cellStyle name="vnhead3" xfId="1583"/>
    <cellStyle name="vnhead4" xfId="1584"/>
    <cellStyle name="vntxt1" xfId="1585"/>
    <cellStyle name="vntxt2" xfId="1586"/>
    <cellStyle name="Währung [0]_ALLE_ITEMS_280800_EV_NL" xfId="1587"/>
    <cellStyle name="Währung_AKE_100N" xfId="1588"/>
    <cellStyle name="Walutowy [0]_Invoices2001Slovakia" xfId="1589"/>
    <cellStyle name="Walutowy_Invoices2001Slovakia" xfId="1590"/>
    <cellStyle name="Warning Text" xfId="1591"/>
    <cellStyle name="Warning Text 2" xfId="1592"/>
    <cellStyle name="Warning Text 3" xfId="1593"/>
    <cellStyle name="Xấu" xfId="1594"/>
    <cellStyle name="xuan" xfId="1595"/>
    <cellStyle name=" [0.00]_ Att. 1- Cover" xfId="1596"/>
    <cellStyle name="_ Att. 1- Cover" xfId="1597"/>
    <cellStyle name="?_ Att. 1- Cover" xfId="1598"/>
    <cellStyle name="똿뗦먛귟 [0.00]_PRODUCT DETAIL Q1" xfId="1599"/>
    <cellStyle name="똿뗦먛귟_PRODUCT DETAIL Q1" xfId="1600"/>
    <cellStyle name="믅됞 [0.00]_PRODUCT DETAIL Q1" xfId="1601"/>
    <cellStyle name="믅됞_PRODUCT DETAIL Q1" xfId="1602"/>
    <cellStyle name="백분율_95" xfId="1603"/>
    <cellStyle name="뷭?_BOOKSHIP" xfId="1604"/>
    <cellStyle name="안건회계법인" xfId="1605"/>
    <cellStyle name="콤마 [0]_ 비목별 월별기술 " xfId="1606"/>
    <cellStyle name="콤마_ 비목별 월별기술 " xfId="1607"/>
    <cellStyle name="통화 [0]_1202" xfId="1608"/>
    <cellStyle name="통화_1202" xfId="1609"/>
    <cellStyle name="표준_(정보부문)월별인원계획" xfId="1610"/>
    <cellStyle name="一般_00Q3902REV.1" xfId="1611"/>
    <cellStyle name="千分位[0]_00Q3902REV.1" xfId="1612"/>
    <cellStyle name="千分位_00Q3902REV.1" xfId="1613"/>
    <cellStyle name="常规_99midnew1_2000MYR" xfId="1614"/>
    <cellStyle name="桁区切り_NADUONG BQ (Draft)" xfId="1615"/>
    <cellStyle name="標準_#265_Rebates and Pricing" xfId="1616"/>
    <cellStyle name="貨幣 [0]_00Q3902REV.1" xfId="1617"/>
    <cellStyle name="貨幣[0]_BRE" xfId="1618"/>
    <cellStyle name="貨幣_00Q3902REV.1" xfId="1619"/>
    <cellStyle name="通貨_MITSUI1_BQ" xfId="16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Downloads\18.9%20H&#432;&#417;ng\Du%20toan%20von%20su%20nghiep%20cua%20VP%20NTM%20(20.9.%20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6.BOI%20DUONG%20HE%20+%20KH%20NGAN%20SACH\BOI%20DUONG%20HE%202009\TAP%20HUAN%20NGHIEP%20VU%20DH%20HE%202009\USERS\q_anh\TTOAN\THTOAN\T.ANH\TONNL\2002\ANLCTY01-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iacong2\c\96Q2573\HE-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Testing\TN%20Tra%20cot_tram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Up"/>
      <sheetName val="Bieu 01-TH"/>
      <sheetName val="1.1. Tap huan tinh, huyen"/>
      <sheetName val="1.2. Tap huan xa, thon"/>
      <sheetName val="34 xa"/>
      <sheetName val="1.3. Tham quan"/>
      <sheetName val="1.4. Xuc tien TM"/>
      <sheetName val="1.5. QLC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XL4Popp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XL4Poppy"/>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T3(9)"/>
      <sheetName val="T2(9)"/>
      <sheetName val="T5(10)"/>
      <sheetName val="T4(10)"/>
      <sheetName val="T3(10)"/>
      <sheetName val="T2(10)"/>
      <sheetName val="T1(10)"/>
      <sheetName val="T4(9)"/>
      <sheetName val="T1(9)"/>
      <sheetName val="T4(T8)"/>
      <sheetName val="T3(T8]"/>
      <sheetName val="T2(T8]"/>
      <sheetName val="T1(T8]"/>
      <sheetName val="T4(T7}"/>
      <sheetName val="T3(T7]"/>
      <sheetName val="T2(T7]"/>
      <sheetName val="T1(T7]"/>
      <sheetName val="T3[6]"/>
      <sheetName val="T2[6]"/>
      <sheetName val="T1(6)"/>
      <sheetName val="T4(05)"/>
      <sheetName val="T3(05)"/>
      <sheetName val="T2(05)"/>
      <sheetName val="T3(3)03"/>
      <sheetName val="T1(04)"/>
      <sheetName val="T5(03)"/>
      <sheetName val="T4(03)"/>
      <sheetName val="00000000"/>
      <sheetName val="Giao"/>
      <sheetName val="CHIET TINH"/>
      <sheetName val="Bang gia Ca May"/>
      <sheetName val="Bang Gia VL"/>
      <sheetName val="Tong Hop KP"/>
      <sheetName val=" DON GIA"/>
      <sheetName val="CHIET TINH THEO KH.SAT"/>
      <sheetName val="DT thi ngiem"/>
      <sheetName val="TH DT thi nghiem"/>
      <sheetName val="TH DT"/>
      <sheetName val="DT2"/>
      <sheetName val="CT"/>
      <sheetName val="KL xa"/>
      <sheetName val="KL cot"/>
      <sheetName val="Xa su"/>
      <sheetName val="CP Xa"/>
      <sheetName val="THDT xa"/>
      <sheetName val="Cot dien"/>
      <sheetName val="TH cot"/>
      <sheetName val="CT VC cot"/>
      <sheetName val="VC CT ma"/>
      <sheetName val="CT cot thep"/>
      <sheetName val="CT ma kem"/>
      <sheetName val="PBKL"/>
      <sheetName val="CT be tong"/>
      <sheetName val="C.tinh"/>
      <sheetName val="QuyI"/>
      <sheetName val="QuyII"/>
      <sheetName val="QUYIII"/>
      <sheetName val="QUYIV"/>
      <sheetName val="quy1"/>
      <sheetName val="QUY2"/>
      <sheetName val="QUY3"/>
      <sheetName val="QUY4"/>
      <sheetName val="00000001"/>
      <sheetName val="00000002"/>
      <sheetName val="00000003"/>
      <sheetName val="00000004"/>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D12TUVAN"/>
      <sheetName val="D7Longhiep"/>
      <sheetName val="NMNHUa"/>
      <sheetName val="DXMay"/>
      <sheetName val="D7TT3"/>
      <sheetName val="PXII"/>
      <sheetName val="Vaycuong"/>
      <sheetName val="DCUONG"/>
      <sheetName val="DVINA"/>
      <sheetName val="DCKCUONG"/>
      <sheetName val="D3KSVINA"/>
      <sheetName val="DOI 7"/>
      <sheetName val="DOI 3"/>
      <sheetName val="DOI1"/>
      <sheetName val="DOI6"/>
      <sheetName val="DOI5"/>
      <sheetName val="NC"/>
      <sheetName val="VL"/>
      <sheetName val="THDT"/>
      <sheetName val="BIA"/>
      <sheetName val="THQT"/>
      <sheetName val="CT HT"/>
      <sheetName val="B tinh"/>
      <sheetName val="XD"/>
      <sheetName val="TH VT A"/>
      <sheetName val="T12-01"/>
      <sheetName val="T1-02"/>
      <sheetName val="T5"/>
      <sheetName val="T6"/>
      <sheetName val="T7"/>
      <sheetName val="T8"/>
      <sheetName val="T9"/>
      <sheetName val="T10"/>
      <sheetName val="T11"/>
      <sheetName val="T12"/>
      <sheetName val="CTCN"/>
      <sheetName val="QTHD"/>
      <sheetName val="VTAcap"/>
      <sheetName val="DCVTACaP"/>
      <sheetName val="TKHC-35"/>
      <sheetName val="TKTK0,4"/>
      <sheetName val="BangPhanday"/>
      <sheetName val="DANBVE"/>
      <sheetName val="TKHC-0,4"/>
      <sheetName val="TKTK-35"/>
      <sheetName val="KL GD2 tong the"/>
      <sheetName val="TKHC-CT"/>
      <sheetName val="MC,MN"/>
      <sheetName val="X,TD"/>
      <sheetName val="TBA,CTO"/>
      <sheetName val="CD"/>
      <sheetName val="Cot"/>
      <sheetName val="TTGD2"/>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Vatlieu"/>
      <sheetName val="DgDuong"/>
      <sheetName val="dgmo-tru"/>
      <sheetName val="dgdam"/>
      <sheetName val="Dam-Mo-Tru"/>
      <sheetName val="dgcong"/>
      <sheetName val="DPD"/>
      <sheetName val="DTDuong"/>
      <sheetName val="GTXLc"/>
      <sheetName val="CPXLk"/>
      <sheetName val="DBu"/>
      <sheetName val="KPTH"/>
      <sheetName val="Bang KL ket cau"/>
      <sheetName val="tuyen"/>
      <sheetName val="dgcoc"/>
      <sheetName val="CP3-3nhip(L=130,251m)(OK)"/>
      <sheetName val="CP4-7nhip(L=289,384m)(OK)"/>
      <sheetName val="CP5-3nhip(L=130,27m)(OK)"/>
      <sheetName val="CP6-4nhip(L=170,5m)(OK)"/>
      <sheetName val="GTXLc-Doan2"/>
      <sheetName val="do xe"/>
      <sheetName val="GT do xe"/>
      <sheetName val="Bieu TH"/>
      <sheetName val="TH lop khoan"/>
      <sheetName val="cdkhoan"/>
      <sheetName val="DG cau"/>
      <sheetName val="PA1-Cau banDUL(1x12m)"/>
      <sheetName val="PA2-Cong ds 2(3x3,5)"/>
      <sheetName val="XL(chinh+khac)"/>
      <sheetName val="S-VK (I)"/>
      <sheetName val="Bang KL"/>
      <sheetName val="CP1-3nhip(L=130,4m)"/>
      <sheetName val="CP2-4nhip(L=170,4m)"/>
      <sheetName val="CP6-4nhip(L=170,4m)"/>
      <sheetName val="KL nhip"/>
      <sheetName val="KL-6cau"/>
      <sheetName val="Sluong"/>
      <sheetName val="t1e21"/>
      <sheetName val="t1e20"/>
      <sheetName val="t1e18"/>
      <sheetName val="t2e17"/>
      <sheetName val="t1e17"/>
      <sheetName val="t1e15"/>
      <sheetName val="t2e14"/>
      <sheetName val="t1e14"/>
      <sheetName val="t2e13"/>
      <sheetName val="t1e13"/>
      <sheetName val="t2e12"/>
      <sheetName val="t1e12"/>
      <sheetName val="t2e11"/>
      <sheetName val="t1e11"/>
      <sheetName val="t2e10"/>
      <sheetName val="t1e10"/>
      <sheetName val="t3e9"/>
      <sheetName val="t2e9"/>
      <sheetName val="t1e9"/>
      <sheetName val="t3e8"/>
      <sheetName val="t2e8"/>
      <sheetName val="t1e8cu"/>
      <sheetName val="t3e5"/>
      <sheetName val="t2e5"/>
      <sheetName val="t1e5moi"/>
      <sheetName val="t1e5cu"/>
      <sheetName val="t2e2"/>
      <sheetName val="t1e2"/>
      <sheetName val="t3e1"/>
      <sheetName val="t2e1"/>
      <sheetName val="t1e1"/>
      <sheetName val="THtoanbo"/>
      <sheetName val="THboxung"/>
      <sheetName val="PTVT"/>
      <sheetName val="CLechVTSon5.5.03"/>
      <sheetName val="THKPBXSon5.5.03"/>
      <sheetName val="BXSon+binh5.5.03"/>
      <sheetName val="thau"/>
      <sheetName val="XXXXXXXX"/>
      <sheetName val="XXXXXXX0"/>
      <sheetName val="XXXXXXX1"/>
      <sheetName val="XXXXXXX2"/>
      <sheetName val="XXXXXXX3"/>
      <sheetName val="XXXXXXX4"/>
      <sheetName val="XXXXXXX5"/>
      <sheetName val="DKTT"/>
      <sheetName val="N-luc"/>
      <sheetName val="TH-Tai trong"/>
      <sheetName val="Xamu"/>
      <sheetName val="Than tru"/>
      <sheetName val="Be coc"/>
      <sheetName val="PTDDat-Tru"/>
      <sheetName val="PTDDat-nhip"/>
      <sheetName val="PTDDat-nhipLT"/>
      <sheetName val="UNIT"/>
      <sheetName val="Piers of Main Flyover (1)"/>
      <sheetName val="Cot Tru1"/>
      <sheetName val="P3-TanAn-Factored"/>
      <sheetName val="P4-TanAn-Factored"/>
      <sheetName val="COC KHOAN M1"/>
      <sheetName val="COC KHOAN M2"/>
      <sheetName val="COC KHOAN T1"/>
      <sheetName val="COC KHOAN T5"/>
      <sheetName val="COC KHOAN T4"/>
      <sheetName val="COC DONG"/>
      <sheetName val="BANG"/>
      <sheetName val="2001"/>
      <sheetName val="T.H 01"/>
      <sheetName val="2000"/>
      <sheetName val="Chart1"/>
      <sheetName val="Phantich"/>
      <sheetName val="Toan_DA"/>
      <sheetName val="2004"/>
      <sheetName val="2005"/>
      <sheetName val="XL4Test5"/>
      <sheetName val="B ke"/>
      <sheetName val="K luong"/>
      <sheetName val="VL-NC-M"/>
      <sheetName val="C.tinh DG"/>
      <sheetName val="C.tinh BT"/>
      <sheetName val="Mong"/>
      <sheetName val="Bu VL"/>
      <sheetName val="V.C ngoai tuyen"/>
      <sheetName val="Trung chuyen"/>
      <sheetName val="V.C noi tuyen"/>
      <sheetName val="Cu lyVC noi tuyen"/>
      <sheetName val="CT-6"/>
      <sheetName val="CT-Tram"/>
      <sheetName val="TH-Tram"/>
      <sheetName val="TH-Cto"/>
      <sheetName val="TBA 35-Ldat"/>
      <sheetName val="TDT35TBA"/>
      <sheetName val="TDT-tram"/>
      <sheetName val="TDT-Cto"/>
      <sheetName val="TDT6DDK+TBA"/>
      <sheetName val="DG-Khao sat"/>
      <sheetName val="CT-Tuvan"/>
      <sheetName val="Chi tiet Vc"/>
      <sheetName val="Khoi luong van chuyen "/>
      <sheetName val="TONGDUTOAN"/>
      <sheetName val="Khao Sat"/>
      <sheetName val="ThuyetMinhDT"/>
      <sheetName val="20000000"/>
      <sheetName val="VVVVVVVa"/>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TH8T"/>
      <sheetName val="VT10"/>
      <sheetName val="VT11"/>
      <sheetName val="VT11 (2)"/>
      <sheetName val="HC-01"/>
      <sheetName val="HC-02"/>
      <sheetName val="HC-03"/>
      <sheetName val="HC-04"/>
      <sheetName val="HC-05"/>
      <sheetName val="HC-06"/>
      <sheetName val="HC-07"/>
      <sheetName val="HC-08"/>
      <sheetName val="HC-09"/>
      <sheetName val="HC-10"/>
      <sheetName val="HC-11"/>
      <sheetName val="HC-12"/>
      <sheetName val="HC-13"/>
      <sheetName val="HC-14"/>
      <sheetName val="HC-15"/>
      <sheetName val="HC-16"/>
      <sheetName val="HC-17"/>
      <sheetName val="HC-18"/>
      <sheetName val="Bia1"/>
      <sheetName val="THKC"/>
      <sheetName val="THKC (2)"/>
      <sheetName val="THKC (3)"/>
      <sheetName val="VtuB"/>
      <sheetName val="VtuA"/>
      <sheetName val="CAMmoi"/>
      <sheetName val="CAM1"/>
      <sheetName val="CAMcu"/>
      <sheetName val="CAM2"/>
      <sheetName val="0002"/>
      <sheetName val="0003"/>
      <sheetName val="0004"/>
      <sheetName val="005"/>
      <sheetName val="0006"/>
      <sheetName val="0007"/>
      <sheetName val="0008"/>
      <sheetName val="009"/>
      <sheetName val="stabguide"/>
      <sheetName val="riser 02.01"/>
      <sheetName val="TONG CONG "/>
      <sheetName val="BX"/>
      <sheetName val="bbau"/>
      <sheetName val="LT2"/>
      <sheetName val="LT2 OLD)"/>
      <sheetName val="UNG-TIEN"/>
      <sheetName val="DSBPHAI"/>
      <sheetName val="MUC"/>
      <sheetName val="BCONG"/>
      <sheetName val="BCONG (2)"/>
      <sheetName val="BCONG-3"/>
      <sheetName val="Gia da dam"/>
      <sheetName val="Gia VLXD"/>
      <sheetName val="NMQII-100"/>
      <sheetName val="NMQII"/>
      <sheetName val="MTQII"/>
      <sheetName val="CTYQII"/>
      <sheetName val="Thang_1"/>
      <sheetName val="Thang_2"/>
      <sheetName val="Thang_3"/>
      <sheetName val="Thang_4"/>
      <sheetName val="Chitiet"/>
      <sheetName val="PTich"/>
      <sheetName val="TongHop"/>
      <sheetName val="NhapCN"/>
      <sheetName val="THBaocao"/>
      <sheetName val="THThang"/>
      <sheetName val="GTXL"/>
      <sheetName val="dgchitiet"/>
      <sheetName val="DTCong"/>
      <sheetName val="KLuong(cong)"/>
      <sheetName val="DHai(banDUL-5x20,05m)"/>
      <sheetName val="KVinh(banDUL-3x21,05m)"/>
      <sheetName val="KLuong(Cau)"/>
      <sheetName val="M"/>
      <sheetName val="GTXLk"/>
      <sheetName val="dg(cau)"/>
      <sheetName val="DT(KVinh)"/>
      <sheetName val="DT(DHai)"/>
      <sheetName val="KL"/>
      <sheetName val="DT(cong)"/>
      <sheetName val="CTXD"/>
      <sheetName val="30000000"/>
      <sheetName val="Bang TH"/>
      <sheetName val="ktcau"/>
      <sheetName val="KTcaulon"/>
      <sheetName val="DGia"/>
      <sheetName val="Vuot can(81-110)-ok"/>
      <sheetName val="L4,T5 nuoc(81-110)-ok"/>
      <sheetName val="L,T,nuoc+can(70-81)-ok"/>
      <sheetName val="Vuot can(35-70)-ok"/>
      <sheetName val="L,T,N nuoc (35-70)-ok"/>
      <sheetName val="L,T,N nuoc (0-35)-ok"/>
      <sheetName val="Vuot can(0-35)-ok"/>
      <sheetName val="Duong(0-35)-ok"/>
      <sheetName val="KL-Cau lon"/>
      <sheetName val="KL-Cau trung"/>
      <sheetName val="KL-Cau vuot nut"/>
      <sheetName val="1nhip"/>
      <sheetName val="TH Cau-PA kien nghi"/>
      <sheetName val="L(4),T(5) nuoc(81-110)"/>
      <sheetName val="Vuot can7 (81-110)"/>
      <sheetName val="Luong"/>
      <sheetName val="DG chitiet"/>
      <sheetName val="KLcau"/>
      <sheetName val="Yalop(5x33m)-TDUL"/>
      <sheetName val="Gia tri XLc"/>
      <sheetName val="6-Cau lon (CLH) ok"/>
      <sheetName val="3-L,T,nuoc+can(70-81)-PA1,2,3"/>
      <sheetName val="5-L,T,N (110-131+008)-PA1,2,3"/>
      <sheetName val="5-Nut (110-131+008)-PA1,2,3"/>
      <sheetName val="4-Vuot can(81-110)-PA1,2,3"/>
      <sheetName val="2-T,N nuoc (35-70)-PA1,2,3"/>
      <sheetName val="2-Lon nuoc (35-70)-PA1,2,3"/>
      <sheetName val="2-Vuot can(35-70)-PA1,2,3"/>
      <sheetName val="1-Trung(0-35) PA1,2,3"/>
      <sheetName val="1-L,N nuoc (0-35) PA1&amp;2 "/>
      <sheetName val="1-L,N nuoc (0-35) PA3 "/>
      <sheetName val="1-Vuot can(0-35) PA1,2,3"/>
      <sheetName val="4-L4,T5 nuoc(81-110)-PA1,2,3"/>
      <sheetName val="Cong(0-131)-PA3"/>
      <sheetName val="Cong(0-131)- PA2"/>
      <sheetName val="Cong(0-131)- PA1"/>
      <sheetName val="TienXL-3PA"/>
      <sheetName val="TienXL-PA1,2"/>
      <sheetName val="Cong(KM1+640-KM5+540)"/>
      <sheetName val="KM 209(1x18m)-Tthuong"/>
      <sheetName val="KM 205(1x12m)-BanDUL"/>
      <sheetName val="GTXL-PA1"/>
      <sheetName val="GTXL-PA2"/>
      <sheetName val="GTXL-PA3"/>
      <sheetName val="1 nhip"/>
      <sheetName val="THKL"/>
      <sheetName val="Tach XL"/>
      <sheetName val="KL cau Bac Phu Cat"/>
      <sheetName val="Dam, mo, tru"/>
      <sheetName val="Tuong chan"/>
      <sheetName val="dgchitiet-cau"/>
      <sheetName val="GTXL(03)"/>
      <sheetName val="Gia VL"/>
      <sheetName val="CPXD(03+04)"/>
      <sheetName val="dgphu"/>
      <sheetName val="GTXL(TT03)"/>
      <sheetName val="May"/>
      <sheetName val="VLieu"/>
      <sheetName val="GTXL(TT03-2005)"/>
      <sheetName val="CP1-3nhip(L=130,40m)"/>
      <sheetName val="CP2-4nhip(L=170,40m)"/>
      <sheetName val="KLTB- 2"/>
      <sheetName val="KLTB- 1"/>
      <sheetName val="Thep"/>
      <sheetName val="KL chi tiet"/>
      <sheetName val="THKP-TT03+04(sauduyet)"/>
      <sheetName val="KM0"/>
      <sheetName val="He so(TT03+04)"/>
      <sheetName val="PL Vua(DTTK)"/>
      <sheetName val="dgchitiet(TT03+04)"/>
      <sheetName val="Dieu phoi(DTTK)"/>
      <sheetName val="DTduong(TT03+04)"/>
      <sheetName val="KLduong(duyet)"/>
      <sheetName val="Cau chinh (dam)-TT03+04"/>
      <sheetName val="Cau chinh (motru)-TT03+04"/>
      <sheetName val="KC dam ban(TT03+04)"/>
      <sheetName val="KL-cau"/>
      <sheetName val="KL-nhip dam"/>
      <sheetName val="KL-coc"/>
      <sheetName val="Thi cong"/>
      <sheetName val="Vat Lieu "/>
      <sheetName val="CP3-3nhip(L=130,423m)"/>
      <sheetName val="KLTB- 3"/>
      <sheetName val="CP5-3nhip(L=130,27m)"/>
      <sheetName val="KLTB- 5"/>
      <sheetName val="CP6-4nhip(L=170,40m)"/>
      <sheetName val="GTXL(TT03+04)"/>
      <sheetName val="KLTB- 6"/>
      <sheetName val="NhapSL"/>
      <sheetName val="TH cac DG"/>
      <sheetName val="DGTH"/>
      <sheetName val="CTcongtron"/>
      <sheetName val="Gia 1m3 dam"/>
      <sheetName val="KLVL 1nhip"/>
      <sheetName val="DG #"/>
      <sheetName val="1md cong ban"/>
      <sheetName val="Be day cong"/>
      <sheetName val="Khoan diachat"/>
      <sheetName val="GTXL-Cau"/>
      <sheetName val="DHai(ban-5x20,05m;coc40x40)"/>
      <sheetName val="KVinh(ban-3x21,05m;PA2)"/>
      <sheetName val="KVinh(ban-3x24m;PA1)"/>
      <sheetName val="PTVT goc"/>
      <sheetName val="DG goc"/>
      <sheetName val="CLVL goc"/>
      <sheetName val="khoi luong"/>
      <sheetName val="ptxd"/>
      <sheetName val="ptnuoc"/>
      <sheetName val="bu gia"/>
      <sheetName val="bien ban"/>
      <sheetName val="q2"/>
      <sheetName val="q3"/>
      <sheetName val="q4"/>
      <sheetName val="CAN DOI"/>
      <sheetName val="PTPT"/>
      <sheetName val="TK 141"/>
      <sheetName val="NO CTy"/>
      <sheetName val="TM"/>
      <sheetName val="BU-gian"/>
      <sheetName val="Bu-Ha"/>
      <sheetName val="Gia DAN"/>
      <sheetName val="Dan"/>
      <sheetName val="Cuoc"/>
      <sheetName val="Bugia"/>
      <sheetName val="VT"/>
      <sheetName val="KL57"/>
      <sheetName val="KPsaudc"/>
      <sheetName val="GiaVL"/>
      <sheetName val="Dam(Sua sau TT)"/>
      <sheetName val="DG mo, tru(Sua sau TT)"/>
      <sheetName val="Coc(Sua sau TT)"/>
      <sheetName val="Duong(Sua sau TT)"/>
      <sheetName val="DPDat(Sau TT)"/>
      <sheetName val="DTCT(dc TT03&amp;04) "/>
      <sheetName val="Denbu"/>
      <sheetName val="40000000"/>
      <sheetName val="50000000"/>
      <sheetName val="Tien ung"/>
      <sheetName val="PHONG"/>
      <sheetName val="phi luong3"/>
      <sheetName val="CPTK"/>
      <sheetName val="DMTK"/>
      <sheetName val="DGiaCTiet"/>
      <sheetName val="DTCT"/>
      <sheetName val="THKP (2)"/>
      <sheetName val="THop"/>
      <sheetName val="GTXL "/>
      <sheetName val="ptdg"/>
      <sheetName val="vc-tau"/>
      <sheetName val="O-to"/>
      <sheetName val="gia"/>
      <sheetName val="KS"/>
      <sheetName val="DGKS"/>
      <sheetName val="TK"/>
      <sheetName val="TKP-Hang"/>
      <sheetName val="TH-hang"/>
      <sheetName val="Q1-02"/>
      <sheetName val="Q2-02"/>
      <sheetName val="Q3-02"/>
      <sheetName val="CW of Hoabinh  2002"/>
      <sheetName val=" Goods of Hoabinh 2002 "/>
      <sheetName val="BC"/>
      <sheetName val="Chi tiet"/>
      <sheetName val="Vat tu"/>
      <sheetName val="Thiet ke"/>
      <sheetName val="TH KL,VT,KP"/>
      <sheetName val="Den bu"/>
      <sheetName val="KHTC 2004 "/>
      <sheetName val="Bao cao Quy"/>
      <sheetName val="Bao cao thuc hien KH"/>
      <sheetName val="CP thang 10"/>
      <sheetName val="Gia thanh Sx"/>
      <sheetName val="KH thang 9+10"/>
      <sheetName val="KH tu 15-08"/>
      <sheetName val="KH TC -2 Da nop Cty"/>
      <sheetName val="KH TC T8"/>
      <sheetName val="00000005"/>
      <sheetName val="00000006"/>
      <sheetName val="00000007"/>
      <sheetName val="phu luc "/>
      <sheetName val="PT VT "/>
      <sheetName val="c. lech v t"/>
      <sheetName val="Q.Tc.xanh  "/>
      <sheetName val="Tang giam KL "/>
      <sheetName val="CP6-4nhip(L=170,5e)(OK)"/>
      <sheetName val="C5-3nhip(L=130,27m)(OK)"/>
      <sheetName val="1-6"/>
      <sheetName val="ANCA "/>
      <sheetName val="VT&amp;UL&amp;tet"/>
      <sheetName val="CNHAT-Cty"/>
      <sheetName val="CNHAT-Cty (2)"/>
      <sheetName val="CNHAT-phong"/>
      <sheetName val="CNHAT-phong (2)"/>
      <sheetName val="Tet am"/>
      <sheetName val="Hao mon"/>
      <sheetName val="Trach nhiem"/>
      <sheetName val="Ctac phi"/>
      <sheetName val="DS-2005"/>
      <sheetName val="Vat tu 6T cuoi 2005"/>
      <sheetName val="TH vat tu"/>
      <sheetName val="DZThotNot-CD-TBien&amp;tramChauDoc"/>
      <sheetName val="Tram220ChauDoc-M2"/>
      <sheetName val="Tram220BenTre-M1&amp;2"/>
      <sheetName val="Tram220LongAn-M1&amp;2"/>
      <sheetName val="Tram220MyTho-M2"/>
      <sheetName val="DZ220TDinh-TBang-nantuyen"/>
      <sheetName val="DZ110ChauDoc-TriTon"/>
      <sheetName val="Tram110TriTon"/>
      <sheetName val="DZ110DucHoa-TrangBang"/>
      <sheetName val="DZ110XuanTruong-DucLinh"/>
      <sheetName val="DZ&amp;Tram110BinhHoa-AnPhu"/>
      <sheetName val="Tram110BauBeo&amp;DN"/>
      <sheetName val="THKPBXSon4.5.03"/>
      <sheetName val="CF"/>
      <sheetName val="Trich 154"/>
      <sheetName val="Van Son"/>
      <sheetName val="Nga"/>
      <sheetName val="Bac"/>
      <sheetName val="Dung"/>
      <sheetName val="Minh"/>
      <sheetName val="TSon"/>
      <sheetName val="THi-VAn"/>
      <sheetName val="Ky"/>
      <sheetName val="Tien"/>
      <sheetName val="Van"/>
      <sheetName val="Hoang "/>
      <sheetName val="MTuan"/>
      <sheetName val="VINH"/>
      <sheetName val="CUONG"/>
      <sheetName val="Hoai"/>
      <sheetName val="THANH"/>
      <sheetName val="Sau"/>
      <sheetName val="Linh"/>
      <sheetName val="ngatt"/>
      <sheetName val="Ba-02"/>
      <sheetName val="Bac-2"/>
      <sheetName val="Dong"/>
      <sheetName val="Hung"/>
      <sheetName val="CT3-138"/>
      <sheetName val="CT4-138-01"/>
      <sheetName val="CT138-1-02"/>
      <sheetName val="338"/>
      <sheetName val="Sheat1"/>
      <sheetName val="HC)13"/>
      <sheetName val="sent to"/>
      <sheetName val="BKBL"/>
      <sheetName val="DG"/>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Gioi thieu"/>
      <sheetName val="he so"/>
      <sheetName val="VL"/>
      <sheetName val="Du Toan"/>
      <sheetName val="6823_PS_1700"/>
      <sheetName val="PU_ITALY_"/>
      <sheetName val="6823_PS_17001"/>
      <sheetName val="PU_ITALY_1"/>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SILICATE"/>
      <sheetName val="XD4Poppy"/>
      <sheetName val="Chi tiết Goc -AB"/>
      <sheetName val="갑지"/>
      <sheetName val="6823_PS_17002"/>
      <sheetName val="PU_ITALY_2"/>
      <sheetName val="cot_xa"/>
      <sheetName val="giavl"/>
      <sheetName val="V-M(Bdinh)"/>
      <sheetName val="PT ksat"/>
      <sheetName val="LUONG KS"/>
      <sheetName val="May"/>
      <sheetName val="heso"/>
      <sheetName val="PTDG"/>
      <sheetName val="THDT"/>
      <sheetName val="VAT LIEU"/>
      <sheetName val="DTCT"/>
      <sheetName val="ranh hong"/>
      <sheetName val="TT35"/>
      <sheetName val="MTO REV.2(ARMOR)"/>
      <sheetName val="__-BLDG"/>
      <sheetName val="gVL"/>
      <sheetName val="DATA"/>
      <sheetName val="luong"/>
      <sheetName val="??-BLDG"/>
      <sheetName val="Sheet3"/>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Sheet1"/>
      <sheetName val="A1.8 NhIII (1050k)"/>
      <sheetName val="Nhan cong nhom I"/>
      <sheetName val="Luong TT05"/>
      <sheetName val="10_VC đ. ngắn"/>
      <sheetName val="NC"/>
      <sheetName val="Bia"/>
      <sheetName val="ND"/>
      <sheetName val="Equipment"/>
      <sheetName val="DT_THAU"/>
      <sheetName val="DGVL"/>
      <sheetName val="THKL"/>
      <sheetName val="00000000"/>
      <sheetName val="10000000"/>
      <sheetName val="68-69"/>
      <sheetName val="Chi tiet ranh"/>
      <sheetName val="Duong Ngang"/>
      <sheetName val="San gia co"/>
      <sheetName val="Bien Bao"/>
      <sheetName val="Coc tieu - Coc H"/>
      <sheetName val="THCP Lap dat"/>
      <sheetName val="THCP xay dung"/>
      <sheetName val="Don gia XD"/>
      <sheetName val="Du toan XD"/>
      <sheetName val="NC+MTC"/>
      <sheetName val="NC "/>
      <sheetName val="CT -THVLNC"/>
      <sheetName val="Luong A3"/>
      <sheetName val="Luong TT01"/>
      <sheetName val="DG_TN TB LE (2)"/>
      <sheetName val="KH tai chinh khoa san"/>
      <sheetName val="BG"/>
      <sheetName val="B-B"/>
      <sheetName val="Chenh lech vat tu"/>
      <sheetName val="Chiet tinh dz35"/>
      <sheetName val="Chi ti?t Goc -AB"/>
      <sheetName val="Chi ti_t Goc -AB"/>
      <sheetName val="Chiet tinh"/>
      <sheetName val="MAIN GATE HOUSE"/>
      <sheetName val="san dao"/>
      <sheetName val="Ty le"/>
      <sheetName val="RAB AR&amp;STR"/>
      <sheetName val="TH"/>
      <sheetName val="PNT-QUOT-#3"/>
      <sheetName val="COAT&amp;WRAP-QIOT-#3"/>
      <sheetName val="DSHD DH"/>
      <sheetName val="Giathanh1m3BT"/>
      <sheetName val="TTVanChuyen"/>
      <sheetName val="GiaVT"/>
      <sheetName val="Electrical Breakdown"/>
      <sheetName val="NOTE"/>
      <sheetName val="TN"/>
      <sheetName val="Canopy,SS5"/>
      <sheetName val="Vat tu"/>
      <sheetName val="Canopy,SS5 (2)"/>
      <sheetName val="Rate"/>
      <sheetName val="escon"/>
      <sheetName val="QD957"/>
      <sheetName val="D&amp;W def."/>
      <sheetName val="실행"/>
      <sheetName val="D+W"/>
      <sheetName val="SEX"/>
      <sheetName val="MTP"/>
      <sheetName val="MTP1"/>
      <sheetName val="SL"/>
      <sheetName val="노임단가"/>
      <sheetName val="DG-TNHC-85"/>
      <sheetName val="STRUCTURE.Q'TY"/>
      <sheetName val="REMAIN Q'TY - SUB"/>
      <sheetName val="P"/>
      <sheetName val="T K"/>
      <sheetName val="조명시설"/>
      <sheetName val="Nhan cong"/>
      <sheetName val="Thiet bi"/>
      <sheetName val="DM.ChiPhi"/>
      <sheetName val="May TC"/>
      <sheetName val="Phan tich"/>
      <sheetName val="Bang KL"/>
      <sheetName val="TH Kinh phi"/>
      <sheetName val="Bang cap"/>
      <sheetName val="Control"/>
      <sheetName val="THVATTU"/>
      <sheetName val="GiaVTu"/>
      <sheetName val="Tủ điện"/>
      <sheetName val="CT mong"/>
      <sheetName val="TH-20"/>
      <sheetName val="THop"/>
      <sheetName val="THop-20"/>
      <sheetName val="ĐHóa"/>
      <sheetName val="ĐHy"/>
      <sheetName val="ĐTư"/>
      <sheetName val="PBinh"/>
      <sheetName val="Phu Lg"/>
      <sheetName val="PYen"/>
      <sheetName val="SCong"/>
      <sheetName val="TP TNguyen"/>
      <sheetName val="TP Thái Nguyên"/>
      <sheetName val="Vnhai"/>
      <sheetName val="Đội 110"/>
      <sheetName val="Luong BN"/>
      <sheetName val="Luong TB"/>
      <sheetName val="Ca may TB"/>
      <sheetName val="Máy BN"/>
      <sheetName val="125x1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OCHAT1"/>
      <sheetName val="DOCHAT2"/>
      <sheetName val="DNTC"/>
      <sheetName val="Compressive_strength (gun)1"/>
      <sheetName val="Compressive_strength (gun)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Don gia chi tiet"/>
      <sheetName val="DON GIA CAN THO"/>
      <sheetName val="물량표S"/>
      <sheetName val="ptnc"/>
      <sheetName val="ptvl"/>
      <sheetName val="ptm"/>
      <sheetName val="Sheet1"/>
      <sheetName val="조명시설"/>
      <sheetName val="SILICATE"/>
      <sheetName val="Don gia"/>
      <sheetName val="chi tiet TBA"/>
      <sheetName val="DG"/>
      <sheetName val="DC"/>
      <sheetName val="NL"/>
      <sheetName val="DON GIA TRAM (3)"/>
      <sheetName val="dongia"/>
      <sheetName val="RAB AR&amp;STR"/>
      <sheetName val="Earthwork"/>
      <sheetName val="Input"/>
      <sheetName val="DANHPHAP"/>
      <sheetName val="chi tiet C"/>
      <sheetName val="TinhGiaMTC"/>
      <sheetName val="TinhGiaNC"/>
      <sheetName val="공통가설"/>
      <sheetName val="TONGKE-HT"/>
      <sheetName val="Control"/>
      <sheetName val="THVATTU"/>
      <sheetName val="7606 DZ"/>
      <sheetName val="gvl"/>
      <sheetName val="DATA"/>
      <sheetName val="Customize Your Purchase Order"/>
      <sheetName val="Shdet1"/>
      <sheetName val="PU_ITALY_"/>
      <sheetName val="Tro_giup"/>
      <sheetName val="RAB_AR&amp;STR"/>
      <sheetName val="chi_tiet_TBA"/>
      <sheetName val="chi_tiet_C"/>
      <sheetName val="TH_DZ35"/>
      <sheetName val="Customize_Your_Purchase_Order"/>
      <sheetName val="XT_Buoc 3"/>
      <sheetName val="DON_GIA_CAN_THO"/>
      <sheetName val="S-curve "/>
      <sheetName val="#REF"/>
      <sheetName val="내역서"/>
      <sheetName val="402"/>
      <sheetName val="TONG HOP VL-NC TT"/>
      <sheetName val="CHITIET VL-NC-TT -1p"/>
      <sheetName val="TDTKP1"/>
      <sheetName val="KPVC-BD "/>
      <sheetName val="CBKC-110"/>
      <sheetName val="phuluc1"/>
      <sheetName val="So doi chieu LC"/>
      <sheetName val="VL,NC,MTC"/>
      <sheetName val="Ky Lam Bridge"/>
      <sheetName val="Provisional Sums Item"/>
      <sheetName val="Gas Pressure Welding"/>
      <sheetName val="General Item&amp;General Requiremen"/>
      <sheetName val="General Items"/>
      <sheetName val="Regenral Requirements"/>
      <sheetName val="DONVIBAN"/>
      <sheetName val="NGUON"/>
      <sheetName val="HĐ ngoài"/>
      <sheetName val="PU_ITALY_1"/>
      <sheetName val="TH_DZ351"/>
      <sheetName val="Tro_giup1"/>
      <sheetName val="DON_GIA_CAN_THO1"/>
      <sheetName val="DG-VL"/>
      <sheetName val="PTDGCT"/>
      <sheetName val="BG"/>
      <sheetName val="FitOutConfCentre"/>
      <sheetName val="KLHT"/>
      <sheetName val="CHITIET VL-NC-TT-3p"/>
      <sheetName val="dnc4"/>
      <sheetName val="침하계"/>
      <sheetName val="BETON"/>
      <sheetName val="갑지"/>
      <sheetName val="24-ACMV"/>
      <sheetName val="Adix A"/>
      <sheetName val="Mall"/>
      <sheetName val="dg67-1"/>
      <sheetName val="dongia (2)"/>
      <sheetName val="PU_ITALY_2"/>
      <sheetName val="TH_DZ352"/>
      <sheetName val="Tro_giup2"/>
      <sheetName val="DON_GIA_CAN_THO2"/>
      <sheetName val="Don_gia_chi_tiet"/>
      <sheetName val="Du Toan"/>
      <sheetName val="Don_gia"/>
      <sheetName val="DON_GIA_TRAM_(3)"/>
      <sheetName val="7606_DZ"/>
      <sheetName val="TONG_HOP_VL-NC_TT"/>
      <sheetName val="CHITIET_VL-NC-TT_-1p"/>
      <sheetName val="KPVC-BD_"/>
      <sheetName val="DGTH"/>
      <sheetName val="PROFILE"/>
      <sheetName val="BANCO (2)"/>
      <sheetName val="MT DPin (2)"/>
      <sheetName val="Commercial value"/>
      <sheetName val="NC"/>
      <sheetName val="TONG HOP VL-NC"/>
      <sheetName val="lam-moi"/>
      <sheetName val="366"/>
      <sheetName val="Ng.hàng xà+bulong"/>
      <sheetName val="chiet tinh"/>
      <sheetName val="VL"/>
      <sheetName val="A1.CN"/>
      <sheetName val="PTDG"/>
      <sheetName val="CTG"/>
      <sheetName val="Đầu vào"/>
      <sheetName val="TH_CNO"/>
      <sheetName val="NK_CHUNG"/>
      <sheetName val="DM"/>
      <sheetName val="CT vat lieu"/>
      <sheetName val="vcdngan"/>
      <sheetName val="SL"/>
      <sheetName val="DG DZ"/>
      <sheetName val="DG TBA"/>
      <sheetName val="DGXD"/>
      <sheetName val="DM 6061"/>
      <sheetName val="Gia"/>
      <sheetName val="dm366"/>
      <sheetName val="DG thep ma kem"/>
      <sheetName val="실행철강하도"/>
      <sheetName val="집계표"/>
      <sheetName val="P"/>
      <sheetName val="project management"/>
      <sheetName val="MAIN GATE HOUSE"/>
      <sheetName val="TONG HOP T5 1998"/>
      <sheetName val="May"/>
      <sheetName val="TBA"/>
      <sheetName val="4.PTDG"/>
      <sheetName val="Cp&gt;10-Ln&lt;10"/>
      <sheetName val="Ln&lt;20"/>
      <sheetName val="EIRR&gt;1&lt;1"/>
      <sheetName val="EIRR&gt; 2"/>
      <sheetName val="EIRR&lt;2"/>
      <sheetName val="Sheet2"/>
      <sheetName val="K95"/>
      <sheetName val="K98"/>
      <sheetName val="KPTH-T12"/>
      <sheetName val="Thamgia-T10"/>
      <sheetName val="Ts"/>
      <sheetName val="Titles"/>
      <sheetName val="Rates 2009"/>
      <sheetName val="Du_lieu"/>
      <sheetName val="Dulieu"/>
      <sheetName val="chitimc"/>
      <sheetName val="giathanh1"/>
      <sheetName val="THVT"/>
      <sheetName val="CAT_5"/>
      <sheetName val="BQMP"/>
      <sheetName val="산근"/>
      <sheetName val="inter"/>
      <sheetName val="대비"/>
      <sheetName val="REINF."/>
      <sheetName val="SKETCH"/>
      <sheetName val="LOADS"/>
      <sheetName val="O20"/>
      <sheetName val="bt19"/>
      <sheetName val="Btr25"/>
      <sheetName val="Bang KL"/>
      <sheetName val="A1, May"/>
      <sheetName val="Máy"/>
      <sheetName val="Vat lieu"/>
      <sheetName val="____"/>
      <sheetName val="Chenh lech vat tu"/>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XD"/>
      <sheetName val="Cuongricc"/>
      <sheetName val="CT-35"/>
      <sheetName val="CT-0.4KV"/>
      <sheetName val="Data Input"/>
      <sheetName val="damgiua"/>
      <sheetName val="dgct"/>
      <sheetName val="LaborPY"/>
      <sheetName val="LaborKH"/>
      <sheetName val="Equip "/>
      <sheetName val="Material"/>
      <sheetName val="SITE-E"/>
      <sheetName val="Keothep"/>
      <sheetName val="Re-bar"/>
      <sheetName val="DLDTLN"/>
      <sheetName val="차액보증"/>
      <sheetName val="Config"/>
      <sheetName val="DMCP"/>
      <sheetName val="HS_TDT"/>
      <sheetName val="ALLOWANCE"/>
      <sheetName val="MH RATE"/>
      <sheetName val="Sheet3"/>
      <sheetName val="금융비용"/>
      <sheetName val="입찰안"/>
      <sheetName val="BGD"/>
      <sheetName val="KCS"/>
      <sheetName val="KD"/>
      <sheetName val="KT"/>
      <sheetName val="KTNL"/>
      <sheetName val="KH"/>
      <sheetName val="PX-SX"/>
      <sheetName val="TC"/>
      <sheetName val="Lcau - Lxuc"/>
      <sheetName val="WT-LIST"/>
      <sheetName val="EXTERNAL"/>
      <sheetName val="Trạm biến áp"/>
      <sheetName val="Đơn Giá "/>
      <sheetName val="Chi tiet XD TBA"/>
      <sheetName val="Giá"/>
      <sheetName val="DM1776"/>
      <sheetName val="DM228"/>
      <sheetName val="DM4970"/>
      <sheetName val="Camay_DP"/>
      <sheetName val="DM6061"/>
      <sheetName val="Luong2"/>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on gia chi tiet DIEN 2"/>
      <sheetName val="DTXL"/>
      <sheetName val="DonGiaLD"/>
      <sheetName val="Gia vat tu"/>
      <sheetName val="6787CWFASE2CASE2_00.xls"/>
      <sheetName val="list"/>
      <sheetName val="T&amp;D"/>
      <sheetName val="Ca máy"/>
      <sheetName val="Cước VC + ĐM CP Tư vấn"/>
      <sheetName val="Dự toán"/>
      <sheetName val="Đơn Giá TH"/>
      <sheetName val="Nhân công"/>
      <sheetName val="Phân tích"/>
      <sheetName val="Hệ số"/>
      <sheetName val="C.P Thiết bị"/>
      <sheetName val="T.H Kinh phí"/>
      <sheetName val="Vật tư"/>
      <sheetName val="Trang bìa"/>
      <sheetName val="????"/>
      <sheetName val="7606-TBA"/>
      <sheetName val="7606-ĐZ"/>
      <sheetName val="DM 67"/>
      <sheetName val="DG7606"/>
      <sheetName val="MTL$-INTER"/>
      <sheetName val="DG1426"/>
      <sheetName val="KH-Q1,Q2,01"/>
      <sheetName val="CT1"/>
      <sheetName val="chiettinh"/>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6PILE  (돌출)"/>
      <sheetName val="6MONTHS"/>
      <sheetName val="Bill 1_Quy dinh chung"/>
      <sheetName val="1.R18 BF"/>
      <sheetName val="A"/>
      <sheetName val="G"/>
      <sheetName val="F-B"/>
      <sheetName val="H-J"/>
      <sheetName val="6.External works-R18"/>
      <sheetName val="???S"/>
      <sheetName val="???"/>
      <sheetName val="??"/>
      <sheetName val="HÐ ngoài"/>
      <sheetName val="??????"/>
      <sheetName val="HÐ_ngoài"/>
      <sheetName val="DG7606DZ"/>
      <sheetName val="7606"/>
      <sheetName val="Income Statement"/>
      <sheetName val="Shareholders' Equity"/>
      <sheetName val="I-KAMAR"/>
      <sheetName val="DETAIL "/>
      <sheetName val="KL Chi tiết Xây tô"/>
      <sheetName val="Phan khai KLuong"/>
      <sheetName val="Duphong"/>
      <sheetName val="CE(E)"/>
      <sheetName val="CE(M)"/>
      <sheetName val="Project Data"/>
      <sheetName val="07Base Cost"/>
      <sheetName val="負荷集計（断熱不燃）"/>
      <sheetName val="BM"/>
      <sheetName val="Chi tiet KL"/>
      <sheetName val="Tổng hợp KL"/>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se"/>
      <sheetName val="DGG"/>
      <sheetName val="INDEX"/>
      <sheetName val="Area Cal"/>
      <sheetName val="PAGE 1"/>
      <sheetName val="Barrem"/>
      <sheetName val="GTTBA"/>
      <sheetName val="___S"/>
      <sheetName val="___"/>
      <sheetName val="__"/>
      <sheetName val="______"/>
      <sheetName val="Xay lapduongR3"/>
      <sheetName val="OT"/>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project_management"/>
      <sheetName val="MAIN_GATE_HOUSE"/>
      <sheetName val="REINF_"/>
      <sheetName val="A1_CN"/>
      <sheetName val="Đầu_vào"/>
      <sheetName val="Du_toan"/>
      <sheetName val="MH_RATE"/>
      <sheetName val="Gia_vat_tu"/>
      <sheetName val="Income_Statement"/>
      <sheetName val="Shareholders'_Equity"/>
      <sheetName val="dutoan"/>
      <sheetName val="CPDDII"/>
      <sheetName val="갑지1"/>
      <sheetName val="tonghop"/>
      <sheetName val="DATA2"/>
      <sheetName val="HMCV"/>
      <sheetName val="CauKien"/>
      <sheetName val="Bang 3_Chi tiet phan Dz"/>
      <sheetName val="LEGEND"/>
      <sheetName val="NVL"/>
      <sheetName val="INFO"/>
      <sheetName val="Summary"/>
      <sheetName val="Standardwerte"/>
      <sheetName val="Duc_bk"/>
      <sheetName val="Note"/>
      <sheetName val="gia cong tac"/>
      <sheetName val="GAEYO"/>
      <sheetName val="BIDDING-SUM"/>
      <sheetName val="Đầu tư"/>
      <sheetName val="DTICH"/>
      <sheetName val="Loại Vật tư"/>
      <sheetName val="dg tphcm"/>
      <sheetName val="DUCVIETPQ"/>
      <sheetName val="INFOR-ST"/>
      <sheetName val="T.KÊ K.CẤU"/>
      <sheetName val="D&amp;W"/>
      <sheetName val="PRI-LS"/>
      <sheetName val="NKC6"/>
      <sheetName val="CANDOI"/>
      <sheetName val="MATK"/>
      <sheetName val="NHATKY"/>
      <sheetName val="Measure 1306"/>
      <sheetName val="0"/>
      <sheetName val="BKBANRA"/>
      <sheetName val="BKMUAVAO"/>
      <sheetName val="DL"/>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실행"/>
      <sheetName val="Bill-04 ket cau thap- UNI"/>
      <sheetName val="Door and window"/>
      <sheetName val="GV1-D13 (Casement door)"/>
      <sheetName val="PEDESB"/>
      <sheetName val="KHOI LUONG"/>
      <sheetName val="Bill 01 - CTN"/>
      <sheetName val="Bill 2.2 Villa 2 beds"/>
      <sheetName val="토공"/>
      <sheetName val="Harga ME "/>
      <sheetName val="Alat"/>
      <sheetName val="Analisa Gabungan"/>
      <sheetName val="Sub"/>
      <sheetName val="TH Vat tu"/>
      <sheetName val="Cửa"/>
      <sheetName val="Sheet4"/>
      <sheetName val="Supplier"/>
      <sheetName val=" Bill.5-Earthing.2 - Add Works"/>
      <sheetName val="JP_List"/>
      <sheetName val="SUBS"/>
      <sheetName val="Feeds"/>
      <sheetName val="final list 2005"/>
      <sheetName val="final_list_2005"/>
      <sheetName val="WORKINGS"/>
      <sheetName val="LV data"/>
      <sheetName val="SP10"/>
      <sheetName val="DK"/>
      <sheetName val="Isolasi Luar Dalam"/>
      <sheetName val="Isolasi Luar"/>
      <sheetName val="Bang trong luong rieng thep"/>
      <sheetName val="Bang_KL"/>
      <sheetName val="Lcau_-_Lxuc"/>
      <sheetName val="DLdauvao"/>
      <sheetName val="CẤP THOÁT NƯỚC"/>
      <sheetName val="DTXD"/>
      <sheetName val="Formwork"/>
      <sheetName val="LX -TT05"/>
      <sheetName val="NC Moi TT05"/>
      <sheetName val="Chi tiet"/>
      <sheetName val="ESTI."/>
      <sheetName val="TH MTC"/>
      <sheetName val="TH N.Cong"/>
      <sheetName val="DG-TNHC-85"/>
      <sheetName val="Dia"/>
      <sheetName val="THDT goi thau TB"/>
      <sheetName val="Tien do TV"/>
      <sheetName val="QD957"/>
      <sheetName val="bridge # 1"/>
      <sheetName val="TK-COL"/>
      <sheetName val="02_Dulieu_Cua"/>
      <sheetName val="KL san lap"/>
      <sheetName val="Chenh lech ca may"/>
      <sheetName val="TLg CN&amp;Laixe"/>
      <sheetName val="TLg CN&amp;Laixe (2)"/>
      <sheetName val="TLg Laitau"/>
      <sheetName val="TLg Laitau (2)"/>
      <sheetName val="Setting"/>
      <sheetName val="Settings"/>
      <sheetName val="Equipment list (PAC)"/>
      <sheetName val="計算条件"/>
      <sheetName val="TINH KHOI LUONG"/>
      <sheetName val="DATA BASE"/>
      <sheetName val="Mat_Source"/>
      <sheetName val="入力作成表"/>
      <sheetName val="CPA"/>
      <sheetName val="PS-Labour_M"/>
      <sheetName val="Luong NII"/>
      <sheetName val="Cpbetong"/>
      <sheetName val="366fun"/>
      <sheetName val="DM_60606061"/>
      <sheetName val="DINH MUC THI NGHIEM"/>
      <sheetName val="CUOCVC"/>
      <sheetName val="Luong NI"/>
      <sheetName val="Vatlieu"/>
      <sheetName val="CT"/>
      <sheetName val="DTCTchung"/>
      <sheetName val="cuocbd"/>
      <sheetName val="CUOC"/>
      <sheetName val="Dlieu dau vao"/>
      <sheetName val="VC.xd"/>
      <sheetName val="Gia.VLTB"/>
      <sheetName val="B.Luong"/>
      <sheetName val="C.May"/>
      <sheetName val="don_giaQB"/>
      <sheetName val="dm 366"/>
      <sheetName val="DM 6060"/>
      <sheetName val="DM_4970"/>
      <sheetName val="TK-TUBU"/>
      <sheetName val="DGIA"/>
      <sheetName val="TT"/>
      <sheetName val="BẢNG KHỐI LƯỢNG TỔNG HỢP"/>
      <sheetName val="VND"/>
      <sheetName val="Buy vs. Lease Car"/>
      <sheetName val="Hardware"/>
      <sheetName val="HWW"/>
      <sheetName val="TH_CPTB"/>
      <sheetName val="CP Khac cuoc VC"/>
      <sheetName val="新规"/>
      <sheetName val="Code"/>
      <sheetName val="Budget Code"/>
      <sheetName val="Master"/>
      <sheetName val="CTKL KTX HT"/>
      <sheetName val="2.Chiet tinh"/>
      <sheetName val="daf-3(OK)"/>
      <sheetName val="daf-7(OK)"/>
      <sheetName val="subcon sched"/>
      <sheetName val="NHÀ NHẬP LIỆU"/>
      <sheetName val="MÓNG SILO"/>
      <sheetName val="PRE (E)"/>
      <sheetName val="HVAC.BLOCK B4"/>
      <sheetName val="SEX"/>
      <sheetName val="SourceData"/>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SheetLayoutView="68"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E18"/>
  <sheetViews>
    <sheetView zoomScalePageLayoutView="0" workbookViewId="0" topLeftCell="A11">
      <selection activeCell="B28" sqref="B28"/>
    </sheetView>
  </sheetViews>
  <sheetFormatPr defaultColWidth="9.140625" defaultRowHeight="12.75"/>
  <cols>
    <col min="1" max="1" width="7.421875" style="1" customWidth="1"/>
    <col min="2" max="2" width="56.7109375" style="2" customWidth="1"/>
    <col min="3" max="3" width="18.00390625" style="4" customWidth="1"/>
    <col min="4" max="248" width="8.8515625" style="4" customWidth="1"/>
    <col min="249" max="249" width="4.00390625" style="4" customWidth="1"/>
    <col min="250" max="16384" width="9.140625" style="4" customWidth="1"/>
  </cols>
  <sheetData>
    <row r="1" spans="3:4" ht="17.25">
      <c r="C1" s="328" t="s">
        <v>61</v>
      </c>
      <c r="D1" s="328"/>
    </row>
    <row r="2" spans="1:4" s="6" customFormat="1" ht="55.5" customHeight="1">
      <c r="A2" s="322" t="str">
        <f>TP08!A2</f>
        <v>PHÂN BỔ VỐN SỰ NGHIỆP NGÂN SÁCH NHÀ NƯỚC THỰC HIỆN CHƯƠNG TRÌNH MỤC TIÊU QUỐC GIA XÂY DỰNG NÔNG THÔN MỚI 
TỈNH TUYÊN QUANG NĂM 2023</v>
      </c>
      <c r="B2" s="322"/>
      <c r="C2" s="322"/>
      <c r="D2" s="322"/>
    </row>
    <row r="3" spans="1:4" s="6" customFormat="1" ht="39" customHeight="1">
      <c r="A3" s="323" t="s">
        <v>65</v>
      </c>
      <c r="B3" s="323"/>
      <c r="C3" s="323"/>
      <c r="D3" s="323"/>
    </row>
    <row r="4" spans="1:4" s="6" customFormat="1" ht="18" customHeight="1" hidden="1">
      <c r="A4" s="324" t="str">
        <f>TP08!A4</f>
        <v>(Kèm theo Tờ trình số:           /TTr-STC ngày           tháng 02 năm 2023 của Sở Tài chính)</v>
      </c>
      <c r="B4" s="324"/>
      <c r="C4" s="324"/>
      <c r="D4" s="324"/>
    </row>
    <row r="5" spans="1:2" ht="13.5" customHeight="1">
      <c r="A5" s="5"/>
      <c r="B5" s="5"/>
    </row>
    <row r="6" spans="1:4" ht="38.25" customHeight="1">
      <c r="A6" s="8" t="s">
        <v>32</v>
      </c>
      <c r="B6" s="8" t="s">
        <v>33</v>
      </c>
      <c r="C6" s="8" t="s">
        <v>99</v>
      </c>
      <c r="D6" s="8" t="s">
        <v>34</v>
      </c>
    </row>
    <row r="7" spans="1:4" ht="26.25" customHeight="1">
      <c r="A7" s="8"/>
      <c r="B7" s="8" t="s">
        <v>215</v>
      </c>
      <c r="C7" s="9">
        <f>C8+C11+C15</f>
        <v>473149</v>
      </c>
      <c r="D7" s="8"/>
    </row>
    <row r="8" spans="1:4" ht="24" customHeight="1">
      <c r="A8" s="104">
        <v>1</v>
      </c>
      <c r="B8" s="78" t="s">
        <v>66</v>
      </c>
      <c r="C8" s="105">
        <f>SUM(C9:C10)</f>
        <v>233149</v>
      </c>
      <c r="D8" s="104"/>
    </row>
    <row r="9" spans="1:5" s="28" customFormat="1" ht="39" customHeight="1">
      <c r="A9" s="70" t="s">
        <v>50</v>
      </c>
      <c r="B9" s="106" t="s">
        <v>149</v>
      </c>
      <c r="C9" s="72">
        <v>39400</v>
      </c>
      <c r="D9" s="69"/>
      <c r="E9" s="58" t="s">
        <v>150</v>
      </c>
    </row>
    <row r="10" spans="1:4" ht="54.75" customHeight="1">
      <c r="A10" s="70" t="s">
        <v>50</v>
      </c>
      <c r="B10" s="106" t="s">
        <v>158</v>
      </c>
      <c r="C10" s="107">
        <v>193749</v>
      </c>
      <c r="D10" s="104"/>
    </row>
    <row r="11" spans="1:4" ht="23.25" customHeight="1">
      <c r="A11" s="112">
        <v>2</v>
      </c>
      <c r="B11" s="67" t="s">
        <v>26</v>
      </c>
      <c r="C11" s="110">
        <f>SUM(C12:C14)</f>
        <v>90000</v>
      </c>
      <c r="D11" s="111"/>
    </row>
    <row r="12" spans="1:4" ht="53.25" customHeight="1">
      <c r="A12" s="113" t="s">
        <v>50</v>
      </c>
      <c r="B12" s="114" t="s">
        <v>192</v>
      </c>
      <c r="C12" s="115">
        <v>30000</v>
      </c>
      <c r="D12" s="111"/>
    </row>
    <row r="13" spans="1:4" ht="51" customHeight="1">
      <c r="A13" s="70" t="s">
        <v>50</v>
      </c>
      <c r="B13" s="114" t="s">
        <v>193</v>
      </c>
      <c r="C13" s="115">
        <v>30000</v>
      </c>
      <c r="D13" s="111"/>
    </row>
    <row r="14" spans="1:4" ht="43.5" customHeight="1">
      <c r="A14" s="70" t="s">
        <v>50</v>
      </c>
      <c r="B14" s="114" t="s">
        <v>194</v>
      </c>
      <c r="C14" s="115">
        <v>30000</v>
      </c>
      <c r="D14" s="111"/>
    </row>
    <row r="15" spans="1:4" ht="26.25" customHeight="1">
      <c r="A15" s="112">
        <v>3</v>
      </c>
      <c r="B15" s="67" t="s">
        <v>0</v>
      </c>
      <c r="C15" s="110">
        <f>SUM(C16:C18)</f>
        <v>150000</v>
      </c>
      <c r="D15" s="111"/>
    </row>
    <row r="16" spans="1:4" ht="54.75" customHeight="1">
      <c r="A16" s="113" t="s">
        <v>120</v>
      </c>
      <c r="B16" s="114" t="s">
        <v>145</v>
      </c>
      <c r="C16" s="115">
        <f>2*30000</f>
        <v>60000</v>
      </c>
      <c r="D16" s="111"/>
    </row>
    <row r="17" spans="1:4" ht="86.25" customHeight="1">
      <c r="A17" s="113" t="s">
        <v>50</v>
      </c>
      <c r="B17" s="114" t="s">
        <v>146</v>
      </c>
      <c r="C17" s="115">
        <f>2*30000</f>
        <v>60000</v>
      </c>
      <c r="D17" s="111"/>
    </row>
    <row r="18" spans="1:4" ht="37.5" customHeight="1">
      <c r="A18" s="116" t="s">
        <v>120</v>
      </c>
      <c r="B18" s="117" t="s">
        <v>148</v>
      </c>
      <c r="C18" s="118">
        <v>30000</v>
      </c>
      <c r="D18" s="119"/>
    </row>
  </sheetData>
  <sheetProtection/>
  <mergeCells count="4">
    <mergeCell ref="A2:D2"/>
    <mergeCell ref="A3:D3"/>
    <mergeCell ref="A4:D4"/>
    <mergeCell ref="C1:D1"/>
  </mergeCells>
  <printOptions horizontalCentered="1"/>
  <pageMargins left="0.5118110236220472" right="0.5118110236220472" top="0.5511811023622047" bottom="0.5511811023622047" header="0.31496062992125984" footer="0.31496062992125984"/>
  <pageSetup horizontalDpi="600" verticalDpi="600" orientation="portrait" paperSize="9" r:id="rId1"/>
  <headerFooter>
    <oddFooter>&amp;C&amp;P</oddFooter>
  </headerFooter>
</worksheet>
</file>

<file path=xl/worksheets/sheet11.xml><?xml version="1.0" encoding="utf-8"?>
<worksheet xmlns="http://schemas.openxmlformats.org/spreadsheetml/2006/main" xmlns:r="http://schemas.openxmlformats.org/officeDocument/2006/relationships">
  <dimension ref="A1:D10"/>
  <sheetViews>
    <sheetView zoomScalePageLayoutView="0" workbookViewId="0" topLeftCell="A1">
      <selection activeCell="B28" sqref="B28"/>
    </sheetView>
  </sheetViews>
  <sheetFormatPr defaultColWidth="9.140625" defaultRowHeight="12.75"/>
  <cols>
    <col min="1" max="1" width="7.421875" style="1" customWidth="1"/>
    <col min="2" max="2" width="59.140625" style="2" customWidth="1"/>
    <col min="3" max="3" width="18.8515625" style="3" customWidth="1"/>
    <col min="4" max="4" width="8.57421875" style="2" customWidth="1"/>
    <col min="5" max="248" width="8.8515625" style="4" customWidth="1"/>
    <col min="249" max="249" width="4.00390625" style="4" customWidth="1"/>
    <col min="250" max="16384" width="9.140625" style="4" customWidth="1"/>
  </cols>
  <sheetData>
    <row r="1" ht="17.25">
      <c r="D1" s="7" t="s">
        <v>64</v>
      </c>
    </row>
    <row r="2" spans="1:4" s="6" customFormat="1" ht="54.75" customHeight="1">
      <c r="A2" s="322" t="str">
        <f>TP09!A2</f>
        <v>PHÂN BỔ VỐN SỰ NGHIỆP NGÂN SÁCH NHÀ NƯỚC THỰC HIỆN CHƯƠNG TRÌNH MỤC TIÊU QUỐC GIA XÂY DỰNG NÔNG THÔN MỚI 
TỈNH TUYÊN QUANG NĂM 2023</v>
      </c>
      <c r="B2" s="322"/>
      <c r="C2" s="322"/>
      <c r="D2" s="322"/>
    </row>
    <row r="3" spans="1:4" s="6" customFormat="1" ht="21" customHeight="1">
      <c r="A3" s="329" t="s">
        <v>69</v>
      </c>
      <c r="B3" s="329"/>
      <c r="C3" s="329"/>
      <c r="D3" s="329"/>
    </row>
    <row r="4" spans="1:4" s="6" customFormat="1" ht="21" customHeight="1" hidden="1">
      <c r="A4" s="324" t="str">
        <f>TP09!A4</f>
        <v>(Kèm theo Tờ trình số:           /TTr-STC ngày           tháng 02 năm 2023 của Sở Tài chính)</v>
      </c>
      <c r="B4" s="324"/>
      <c r="C4" s="324"/>
      <c r="D4" s="324"/>
    </row>
    <row r="5" spans="1:4" ht="17.25" customHeight="1">
      <c r="A5" s="5"/>
      <c r="B5" s="5"/>
      <c r="C5" s="5"/>
      <c r="D5" s="5"/>
    </row>
    <row r="6" spans="1:4" ht="44.25" customHeight="1">
      <c r="A6" s="8" t="s">
        <v>32</v>
      </c>
      <c r="B6" s="8" t="s">
        <v>33</v>
      </c>
      <c r="C6" s="8" t="s">
        <v>99</v>
      </c>
      <c r="D6" s="8" t="s">
        <v>34</v>
      </c>
    </row>
    <row r="7" spans="1:4" ht="24.75" customHeight="1">
      <c r="A7" s="89">
        <v>1</v>
      </c>
      <c r="B7" s="90" t="s">
        <v>1</v>
      </c>
      <c r="C7" s="91">
        <f>SUM(C8:C10)</f>
        <v>280170</v>
      </c>
      <c r="D7" s="92"/>
    </row>
    <row r="8" spans="1:4" ht="39.75" customHeight="1">
      <c r="A8" s="93" t="s">
        <v>50</v>
      </c>
      <c r="B8" s="94" t="s">
        <v>159</v>
      </c>
      <c r="C8" s="95">
        <v>48770</v>
      </c>
      <c r="D8" s="96"/>
    </row>
    <row r="9" spans="1:4" ht="38.25" customHeight="1">
      <c r="A9" s="93" t="s">
        <v>50</v>
      </c>
      <c r="B9" s="94" t="s">
        <v>160</v>
      </c>
      <c r="C9" s="95">
        <v>85000</v>
      </c>
      <c r="D9" s="96"/>
    </row>
    <row r="10" spans="1:4" ht="43.5" customHeight="1">
      <c r="A10" s="97" t="s">
        <v>50</v>
      </c>
      <c r="B10" s="98" t="s">
        <v>161</v>
      </c>
      <c r="C10" s="99">
        <v>146400</v>
      </c>
      <c r="D10" s="100"/>
    </row>
  </sheetData>
  <sheetProtection/>
  <mergeCells count="3">
    <mergeCell ref="A2:D2"/>
    <mergeCell ref="A3:D3"/>
    <mergeCell ref="A4:D4"/>
  </mergeCells>
  <printOptions horizontalCentered="1"/>
  <pageMargins left="0.5118110236220472" right="0.5118110236220472" top="0.5511811023622047" bottom="0.5511811023622047"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92"/>
  <sheetViews>
    <sheetView zoomScalePageLayoutView="0" workbookViewId="0" topLeftCell="A86">
      <selection activeCell="B28" sqref="B28"/>
    </sheetView>
  </sheetViews>
  <sheetFormatPr defaultColWidth="9.140625" defaultRowHeight="12.75"/>
  <cols>
    <col min="1" max="1" width="7.421875" style="24" customWidth="1"/>
    <col min="2" max="2" width="59.140625" style="25" customWidth="1"/>
    <col min="3" max="3" width="18.8515625" style="26" customWidth="1"/>
    <col min="4" max="4" width="8.57421875" style="25" customWidth="1"/>
    <col min="5" max="5" width="10.7109375" style="28" customWidth="1"/>
    <col min="6" max="6" width="14.421875" style="37" customWidth="1"/>
    <col min="7" max="7" width="13.57421875" style="28" customWidth="1"/>
    <col min="8" max="251" width="8.8515625" style="28" customWidth="1"/>
    <col min="252" max="252" width="4.00390625" style="28" customWidth="1"/>
    <col min="253" max="16384" width="9.140625" style="28" customWidth="1"/>
  </cols>
  <sheetData>
    <row r="1" ht="17.25">
      <c r="D1" s="27" t="s">
        <v>67</v>
      </c>
    </row>
    <row r="2" spans="1:6" s="29" customFormat="1" ht="52.5" customHeight="1">
      <c r="A2" s="330" t="str">
        <f>TP10!A2</f>
        <v>PHÂN BỔ VỐN SỰ NGHIỆP NGÂN SÁCH NHÀ NƯỚC THỰC HIỆN CHƯƠNG TRÌNH MỤC TIÊU QUỐC GIA XÂY DỰNG NÔNG THÔN MỚI 
TỈNH TUYÊN QUANG NĂM 2023</v>
      </c>
      <c r="B2" s="330"/>
      <c r="C2" s="330"/>
      <c r="D2" s="330"/>
      <c r="F2" s="38"/>
    </row>
    <row r="3" spans="1:6" s="29" customFormat="1" ht="57" customHeight="1">
      <c r="A3" s="331" t="s">
        <v>70</v>
      </c>
      <c r="B3" s="331"/>
      <c r="C3" s="331"/>
      <c r="D3" s="331"/>
      <c r="F3" s="38"/>
    </row>
    <row r="4" spans="1:6" s="29" customFormat="1" ht="18" customHeight="1" hidden="1">
      <c r="A4" s="332" t="str">
        <f>TP10!A4</f>
        <v>(Kèm theo Tờ trình số:           /TTr-STC ngày           tháng 02 năm 2023 của Sở Tài chính)</v>
      </c>
      <c r="B4" s="332"/>
      <c r="C4" s="332"/>
      <c r="D4" s="332"/>
      <c r="F4" s="38"/>
    </row>
    <row r="5" spans="1:5" ht="17.25" customHeight="1">
      <c r="A5" s="30"/>
      <c r="B5" s="30"/>
      <c r="C5" s="30"/>
      <c r="D5" s="30"/>
      <c r="E5" s="30"/>
    </row>
    <row r="6" spans="1:7" ht="42" customHeight="1">
      <c r="A6" s="31" t="s">
        <v>32</v>
      </c>
      <c r="B6" s="31" t="s">
        <v>33</v>
      </c>
      <c r="C6" s="8" t="s">
        <v>99</v>
      </c>
      <c r="D6" s="31" t="s">
        <v>34</v>
      </c>
      <c r="G6" s="36"/>
    </row>
    <row r="7" spans="1:4" ht="29.25" customHeight="1">
      <c r="A7" s="31"/>
      <c r="B7" s="31" t="s">
        <v>52</v>
      </c>
      <c r="C7" s="32">
        <f>C8+C67+C86</f>
        <v>5229839</v>
      </c>
      <c r="D7" s="31"/>
    </row>
    <row r="8" spans="1:4" ht="24" customHeight="1">
      <c r="A8" s="62" t="s">
        <v>35</v>
      </c>
      <c r="B8" s="63" t="s">
        <v>76</v>
      </c>
      <c r="C8" s="64">
        <f>C9+C11+C13+C15+C17+C19+C21+C25+C29+C31+C33+C35+C37+C39+C41+C43+C45+C47+C49+C51+C53+C55+C57+C59+C61+C63+C65+C23</f>
        <v>2278560</v>
      </c>
      <c r="D8" s="65"/>
    </row>
    <row r="9" spans="1:4" ht="25.5" customHeight="1">
      <c r="A9" s="66">
        <v>1</v>
      </c>
      <c r="B9" s="67" t="s">
        <v>25</v>
      </c>
      <c r="C9" s="68">
        <f>C10</f>
        <v>100000</v>
      </c>
      <c r="D9" s="69"/>
    </row>
    <row r="10" spans="1:7" ht="25.5" customHeight="1">
      <c r="A10" s="70" t="s">
        <v>50</v>
      </c>
      <c r="B10" s="71" t="s">
        <v>71</v>
      </c>
      <c r="C10" s="75">
        <f>50000+1*10000+8*5000</f>
        <v>100000</v>
      </c>
      <c r="D10" s="69"/>
      <c r="E10" s="28" t="s">
        <v>221</v>
      </c>
      <c r="G10" s="36"/>
    </row>
    <row r="11" spans="1:4" ht="25.5" customHeight="1">
      <c r="A11" s="66">
        <v>2</v>
      </c>
      <c r="B11" s="67" t="s">
        <v>26</v>
      </c>
      <c r="C11" s="68">
        <f>C12</f>
        <v>180000</v>
      </c>
      <c r="D11" s="69"/>
    </row>
    <row r="12" spans="1:5" ht="22.5" customHeight="1">
      <c r="A12" s="66" t="s">
        <v>50</v>
      </c>
      <c r="B12" s="71" t="s">
        <v>71</v>
      </c>
      <c r="C12" s="75">
        <f>50000+3*10000+20*5000</f>
        <v>180000</v>
      </c>
      <c r="D12" s="69"/>
      <c r="E12" s="28" t="s">
        <v>220</v>
      </c>
    </row>
    <row r="13" spans="1:4" ht="23.25" customHeight="1">
      <c r="A13" s="66">
        <v>3</v>
      </c>
      <c r="B13" s="67" t="s">
        <v>27</v>
      </c>
      <c r="C13" s="68">
        <f>C14</f>
        <v>160000</v>
      </c>
      <c r="D13" s="69"/>
    </row>
    <row r="14" spans="1:5" ht="23.25" customHeight="1">
      <c r="A14" s="70" t="s">
        <v>50</v>
      </c>
      <c r="B14" s="73" t="s">
        <v>71</v>
      </c>
      <c r="C14" s="75">
        <f>50000+5*10000+12*5000</f>
        <v>160000</v>
      </c>
      <c r="D14" s="69"/>
      <c r="E14" s="28" t="s">
        <v>222</v>
      </c>
    </row>
    <row r="15" spans="1:4" ht="23.25" customHeight="1">
      <c r="A15" s="66">
        <v>4</v>
      </c>
      <c r="B15" s="67" t="s">
        <v>23</v>
      </c>
      <c r="C15" s="68">
        <f>C16</f>
        <v>115000</v>
      </c>
      <c r="D15" s="69"/>
    </row>
    <row r="16" spans="1:5" ht="23.25" customHeight="1">
      <c r="A16" s="70" t="s">
        <v>50</v>
      </c>
      <c r="B16" s="73" t="s">
        <v>71</v>
      </c>
      <c r="C16" s="75">
        <f>50000+2*10000+9*5000</f>
        <v>115000</v>
      </c>
      <c r="D16" s="69"/>
      <c r="E16" s="28" t="s">
        <v>223</v>
      </c>
    </row>
    <row r="17" spans="1:4" ht="25.5" customHeight="1">
      <c r="A17" s="66">
        <v>5</v>
      </c>
      <c r="B17" s="67" t="s">
        <v>24</v>
      </c>
      <c r="C17" s="68">
        <f>SUM(C18:C18)</f>
        <v>200000</v>
      </c>
      <c r="D17" s="69"/>
    </row>
    <row r="18" spans="1:5" ht="22.5" customHeight="1">
      <c r="A18" s="66" t="s">
        <v>50</v>
      </c>
      <c r="B18" s="71" t="s">
        <v>71</v>
      </c>
      <c r="C18" s="75">
        <f>50000+3*10000+24*5000</f>
        <v>200000</v>
      </c>
      <c r="D18" s="69"/>
      <c r="E18" s="28" t="s">
        <v>220</v>
      </c>
    </row>
    <row r="19" spans="1:4" ht="23.25" customHeight="1">
      <c r="A19" s="66">
        <v>6</v>
      </c>
      <c r="B19" s="67" t="s">
        <v>41</v>
      </c>
      <c r="C19" s="68">
        <f>C20</f>
        <v>235000</v>
      </c>
      <c r="D19" s="69"/>
    </row>
    <row r="20" spans="1:5" ht="24.75" customHeight="1">
      <c r="A20" s="74" t="s">
        <v>50</v>
      </c>
      <c r="B20" s="71" t="s">
        <v>71</v>
      </c>
      <c r="C20" s="75">
        <f>50000+7*10000+23*5000</f>
        <v>235000</v>
      </c>
      <c r="D20" s="69"/>
      <c r="E20" s="28" t="s">
        <v>219</v>
      </c>
    </row>
    <row r="21" spans="1:4" ht="24" customHeight="1">
      <c r="A21" s="66">
        <v>7</v>
      </c>
      <c r="B21" s="67" t="s">
        <v>0</v>
      </c>
      <c r="C21" s="68">
        <f>C22</f>
        <v>50000</v>
      </c>
      <c r="D21" s="69"/>
    </row>
    <row r="22" spans="1:4" ht="23.25" customHeight="1">
      <c r="A22" s="74" t="s">
        <v>50</v>
      </c>
      <c r="B22" s="71" t="s">
        <v>71</v>
      </c>
      <c r="C22" s="77">
        <f>50000</f>
        <v>50000</v>
      </c>
      <c r="D22" s="69"/>
    </row>
    <row r="23" spans="1:4" ht="22.5" customHeight="1">
      <c r="A23" s="66">
        <v>8</v>
      </c>
      <c r="B23" s="76" t="s">
        <v>48</v>
      </c>
      <c r="C23" s="68">
        <f>C24</f>
        <v>15000</v>
      </c>
      <c r="D23" s="69"/>
    </row>
    <row r="24" spans="1:4" ht="22.5" customHeight="1">
      <c r="A24" s="70" t="s">
        <v>50</v>
      </c>
      <c r="B24" s="73" t="s">
        <v>72</v>
      </c>
      <c r="C24" s="72">
        <v>15000</v>
      </c>
      <c r="D24" s="69"/>
    </row>
    <row r="25" spans="1:4" ht="22.5" customHeight="1">
      <c r="A25" s="66">
        <v>9</v>
      </c>
      <c r="B25" s="67" t="s">
        <v>42</v>
      </c>
      <c r="C25" s="68">
        <f>SUM(C26:C28)</f>
        <v>928560</v>
      </c>
      <c r="D25" s="69"/>
    </row>
    <row r="26" spans="1:4" ht="22.5" customHeight="1">
      <c r="A26" s="74" t="s">
        <v>50</v>
      </c>
      <c r="B26" s="71" t="s">
        <v>103</v>
      </c>
      <c r="C26" s="77">
        <v>24000</v>
      </c>
      <c r="D26" s="69"/>
    </row>
    <row r="27" spans="1:4" ht="22.5" customHeight="1">
      <c r="A27" s="74" t="s">
        <v>50</v>
      </c>
      <c r="B27" s="71" t="s">
        <v>144</v>
      </c>
      <c r="C27" s="77">
        <v>206560</v>
      </c>
      <c r="D27" s="69"/>
    </row>
    <row r="28" spans="1:4" ht="22.5" customHeight="1">
      <c r="A28" s="74" t="s">
        <v>50</v>
      </c>
      <c r="B28" s="71" t="s">
        <v>78</v>
      </c>
      <c r="C28" s="77">
        <v>698000</v>
      </c>
      <c r="D28" s="69"/>
    </row>
    <row r="29" spans="1:4" ht="22.5" customHeight="1">
      <c r="A29" s="66">
        <v>10</v>
      </c>
      <c r="B29" s="67" t="s">
        <v>17</v>
      </c>
      <c r="C29" s="68">
        <f>C30</f>
        <v>15000</v>
      </c>
      <c r="D29" s="69"/>
    </row>
    <row r="30" spans="1:4" ht="22.5" customHeight="1">
      <c r="A30" s="70" t="s">
        <v>50</v>
      </c>
      <c r="B30" s="73" t="s">
        <v>72</v>
      </c>
      <c r="C30" s="72">
        <v>15000</v>
      </c>
      <c r="D30" s="69"/>
    </row>
    <row r="31" spans="1:4" ht="22.5" customHeight="1">
      <c r="A31" s="66">
        <v>11</v>
      </c>
      <c r="B31" s="78" t="s">
        <v>66</v>
      </c>
      <c r="C31" s="68">
        <f>SUM(C32:C32)</f>
        <v>15000</v>
      </c>
      <c r="D31" s="69"/>
    </row>
    <row r="32" spans="1:4" ht="22.5" customHeight="1">
      <c r="A32" s="70" t="s">
        <v>50</v>
      </c>
      <c r="B32" s="73" t="s">
        <v>72</v>
      </c>
      <c r="C32" s="72">
        <v>15000</v>
      </c>
      <c r="D32" s="69"/>
    </row>
    <row r="33" spans="1:4" ht="22.5" customHeight="1">
      <c r="A33" s="66">
        <v>12</v>
      </c>
      <c r="B33" s="76" t="s">
        <v>44</v>
      </c>
      <c r="C33" s="68">
        <f>C34</f>
        <v>15000</v>
      </c>
      <c r="D33" s="69"/>
    </row>
    <row r="34" spans="1:4" ht="22.5" customHeight="1">
      <c r="A34" s="70" t="s">
        <v>50</v>
      </c>
      <c r="B34" s="73" t="s">
        <v>72</v>
      </c>
      <c r="C34" s="72">
        <v>15000</v>
      </c>
      <c r="D34" s="69"/>
    </row>
    <row r="35" spans="1:4" ht="22.5" customHeight="1">
      <c r="A35" s="66">
        <v>13</v>
      </c>
      <c r="B35" s="76" t="s">
        <v>83</v>
      </c>
      <c r="C35" s="68">
        <f>C36</f>
        <v>15000</v>
      </c>
      <c r="D35" s="69"/>
    </row>
    <row r="36" spans="1:4" ht="22.5" customHeight="1">
      <c r="A36" s="70" t="s">
        <v>50</v>
      </c>
      <c r="B36" s="73" t="s">
        <v>72</v>
      </c>
      <c r="C36" s="72">
        <v>15000</v>
      </c>
      <c r="D36" s="69"/>
    </row>
    <row r="37" spans="1:4" ht="22.5" customHeight="1">
      <c r="A37" s="66">
        <v>14</v>
      </c>
      <c r="B37" s="76" t="s">
        <v>22</v>
      </c>
      <c r="C37" s="68">
        <f>C38</f>
        <v>15000</v>
      </c>
      <c r="D37" s="69"/>
    </row>
    <row r="38" spans="1:4" ht="22.5" customHeight="1">
      <c r="A38" s="70" t="s">
        <v>50</v>
      </c>
      <c r="B38" s="73" t="s">
        <v>72</v>
      </c>
      <c r="C38" s="72">
        <v>15000</v>
      </c>
      <c r="D38" s="69"/>
    </row>
    <row r="39" spans="1:4" ht="22.5" customHeight="1">
      <c r="A39" s="66">
        <v>15</v>
      </c>
      <c r="B39" s="76" t="s">
        <v>45</v>
      </c>
      <c r="C39" s="68">
        <f>C40</f>
        <v>15000</v>
      </c>
      <c r="D39" s="69"/>
    </row>
    <row r="40" spans="1:4" ht="22.5" customHeight="1">
      <c r="A40" s="70" t="s">
        <v>50</v>
      </c>
      <c r="B40" s="73" t="s">
        <v>72</v>
      </c>
      <c r="C40" s="72">
        <v>15000</v>
      </c>
      <c r="D40" s="69"/>
    </row>
    <row r="41" spans="1:4" ht="22.5" customHeight="1">
      <c r="A41" s="66">
        <v>16</v>
      </c>
      <c r="B41" s="76" t="s">
        <v>84</v>
      </c>
      <c r="C41" s="68">
        <f>C42</f>
        <v>15000</v>
      </c>
      <c r="D41" s="69"/>
    </row>
    <row r="42" spans="1:4" ht="22.5" customHeight="1">
      <c r="A42" s="70" t="s">
        <v>50</v>
      </c>
      <c r="B42" s="73" t="s">
        <v>72</v>
      </c>
      <c r="C42" s="72">
        <v>15000</v>
      </c>
      <c r="D42" s="69"/>
    </row>
    <row r="43" spans="1:4" ht="22.5" customHeight="1">
      <c r="A43" s="66">
        <v>17</v>
      </c>
      <c r="B43" s="76" t="s">
        <v>3</v>
      </c>
      <c r="C43" s="68">
        <f>C44</f>
        <v>20000</v>
      </c>
      <c r="D43" s="69"/>
    </row>
    <row r="44" spans="1:4" ht="22.5" customHeight="1">
      <c r="A44" s="70" t="s">
        <v>50</v>
      </c>
      <c r="B44" s="73" t="s">
        <v>72</v>
      </c>
      <c r="C44" s="72">
        <v>20000</v>
      </c>
      <c r="D44" s="69"/>
    </row>
    <row r="45" spans="1:4" ht="22.5" customHeight="1">
      <c r="A45" s="66">
        <v>18</v>
      </c>
      <c r="B45" s="76" t="s">
        <v>13</v>
      </c>
      <c r="C45" s="68">
        <f>C46</f>
        <v>20000</v>
      </c>
      <c r="D45" s="69"/>
    </row>
    <row r="46" spans="1:4" ht="22.5" customHeight="1">
      <c r="A46" s="70" t="s">
        <v>50</v>
      </c>
      <c r="B46" s="73" t="s">
        <v>72</v>
      </c>
      <c r="C46" s="72">
        <v>20000</v>
      </c>
      <c r="D46" s="69"/>
    </row>
    <row r="47" spans="1:4" ht="22.5" customHeight="1">
      <c r="A47" s="66">
        <v>19</v>
      </c>
      <c r="B47" s="76" t="s">
        <v>19</v>
      </c>
      <c r="C47" s="68">
        <f>C48</f>
        <v>15000</v>
      </c>
      <c r="D47" s="69"/>
    </row>
    <row r="48" spans="1:4" ht="22.5" customHeight="1">
      <c r="A48" s="70" t="s">
        <v>50</v>
      </c>
      <c r="B48" s="73" t="s">
        <v>72</v>
      </c>
      <c r="C48" s="72">
        <v>15000</v>
      </c>
      <c r="D48" s="69"/>
    </row>
    <row r="49" spans="1:4" ht="22.5" customHeight="1">
      <c r="A49" s="66">
        <v>20</v>
      </c>
      <c r="B49" s="76" t="s">
        <v>28</v>
      </c>
      <c r="C49" s="68">
        <f>C50</f>
        <v>15000</v>
      </c>
      <c r="D49" s="69"/>
    </row>
    <row r="50" spans="1:4" ht="22.5" customHeight="1">
      <c r="A50" s="70" t="s">
        <v>50</v>
      </c>
      <c r="B50" s="73" t="s">
        <v>72</v>
      </c>
      <c r="C50" s="72">
        <v>15000</v>
      </c>
      <c r="D50" s="69"/>
    </row>
    <row r="51" spans="1:4" ht="22.5" customHeight="1">
      <c r="A51" s="66">
        <v>21</v>
      </c>
      <c r="B51" s="76" t="s">
        <v>16</v>
      </c>
      <c r="C51" s="68">
        <f>C52</f>
        <v>15000</v>
      </c>
      <c r="D51" s="69"/>
    </row>
    <row r="52" spans="1:4" ht="22.5" customHeight="1">
      <c r="A52" s="70" t="s">
        <v>50</v>
      </c>
      <c r="B52" s="73" t="s">
        <v>72</v>
      </c>
      <c r="C52" s="72">
        <v>15000</v>
      </c>
      <c r="D52" s="69"/>
    </row>
    <row r="53" spans="1:4" ht="22.5" customHeight="1">
      <c r="A53" s="66">
        <v>22</v>
      </c>
      <c r="B53" s="76" t="s">
        <v>46</v>
      </c>
      <c r="C53" s="68">
        <f>C54</f>
        <v>15000</v>
      </c>
      <c r="D53" s="69"/>
    </row>
    <row r="54" spans="1:4" ht="22.5" customHeight="1">
      <c r="A54" s="70" t="s">
        <v>50</v>
      </c>
      <c r="B54" s="73" t="s">
        <v>72</v>
      </c>
      <c r="C54" s="72">
        <v>15000</v>
      </c>
      <c r="D54" s="69"/>
    </row>
    <row r="55" spans="1:4" ht="22.5" customHeight="1">
      <c r="A55" s="66">
        <v>23</v>
      </c>
      <c r="B55" s="76" t="s">
        <v>20</v>
      </c>
      <c r="C55" s="68">
        <f>C56</f>
        <v>15000</v>
      </c>
      <c r="D55" s="69"/>
    </row>
    <row r="56" spans="1:4" ht="22.5" customHeight="1">
      <c r="A56" s="70" t="s">
        <v>50</v>
      </c>
      <c r="B56" s="73" t="s">
        <v>72</v>
      </c>
      <c r="C56" s="72">
        <v>15000</v>
      </c>
      <c r="D56" s="69"/>
    </row>
    <row r="57" spans="1:4" ht="22.5" customHeight="1">
      <c r="A57" s="66">
        <v>24</v>
      </c>
      <c r="B57" s="76" t="s">
        <v>47</v>
      </c>
      <c r="C57" s="68">
        <f>C58</f>
        <v>15000</v>
      </c>
      <c r="D57" s="69"/>
    </row>
    <row r="58" spans="1:4" ht="22.5" customHeight="1">
      <c r="A58" s="70" t="s">
        <v>50</v>
      </c>
      <c r="B58" s="73" t="s">
        <v>72</v>
      </c>
      <c r="C58" s="72">
        <v>15000</v>
      </c>
      <c r="D58" s="69"/>
    </row>
    <row r="59" spans="1:4" ht="22.5" customHeight="1">
      <c r="A59" s="66">
        <v>25</v>
      </c>
      <c r="B59" s="76" t="s">
        <v>18</v>
      </c>
      <c r="C59" s="68">
        <f>C60</f>
        <v>15000</v>
      </c>
      <c r="D59" s="69"/>
    </row>
    <row r="60" spans="1:4" ht="22.5" customHeight="1">
      <c r="A60" s="70" t="s">
        <v>50</v>
      </c>
      <c r="B60" s="73" t="s">
        <v>72</v>
      </c>
      <c r="C60" s="72">
        <v>15000</v>
      </c>
      <c r="D60" s="69"/>
    </row>
    <row r="61" spans="1:4" ht="22.5" customHeight="1">
      <c r="A61" s="66">
        <v>26</v>
      </c>
      <c r="B61" s="76" t="s">
        <v>21</v>
      </c>
      <c r="C61" s="68">
        <f>C62</f>
        <v>15000</v>
      </c>
      <c r="D61" s="69"/>
    </row>
    <row r="62" spans="1:4" ht="22.5" customHeight="1">
      <c r="A62" s="70" t="s">
        <v>50</v>
      </c>
      <c r="B62" s="73" t="s">
        <v>72</v>
      </c>
      <c r="C62" s="72">
        <v>15000</v>
      </c>
      <c r="D62" s="69"/>
    </row>
    <row r="63" spans="1:4" ht="22.5" customHeight="1">
      <c r="A63" s="66">
        <v>27</v>
      </c>
      <c r="B63" s="76" t="s">
        <v>15</v>
      </c>
      <c r="C63" s="68">
        <f>C64</f>
        <v>15000</v>
      </c>
      <c r="D63" s="69"/>
    </row>
    <row r="64" spans="1:4" ht="22.5" customHeight="1">
      <c r="A64" s="70" t="s">
        <v>50</v>
      </c>
      <c r="B64" s="73" t="s">
        <v>72</v>
      </c>
      <c r="C64" s="72">
        <v>15000</v>
      </c>
      <c r="D64" s="69"/>
    </row>
    <row r="65" spans="1:4" ht="22.5" customHeight="1">
      <c r="A65" s="66">
        <v>28</v>
      </c>
      <c r="B65" s="76" t="s">
        <v>29</v>
      </c>
      <c r="C65" s="68">
        <f>C66</f>
        <v>15000</v>
      </c>
      <c r="D65" s="69"/>
    </row>
    <row r="66" spans="1:4" ht="22.5" customHeight="1">
      <c r="A66" s="70" t="s">
        <v>50</v>
      </c>
      <c r="B66" s="73" t="s">
        <v>72</v>
      </c>
      <c r="C66" s="72">
        <v>15000</v>
      </c>
      <c r="D66" s="69"/>
    </row>
    <row r="67" spans="1:4" ht="35.25" customHeight="1">
      <c r="A67" s="66" t="s">
        <v>36</v>
      </c>
      <c r="B67" s="67" t="s">
        <v>77</v>
      </c>
      <c r="C67" s="68">
        <f>C68+C70+C72+C74+C77+C80</f>
        <v>1773440</v>
      </c>
      <c r="D67" s="69"/>
    </row>
    <row r="68" spans="1:6" s="54" customFormat="1" ht="25.5" customHeight="1">
      <c r="A68" s="66">
        <v>1</v>
      </c>
      <c r="B68" s="67" t="s">
        <v>25</v>
      </c>
      <c r="C68" s="68">
        <f>C69</f>
        <v>220000</v>
      </c>
      <c r="D68" s="79"/>
      <c r="F68" s="55"/>
    </row>
    <row r="69" spans="1:6" s="54" customFormat="1" ht="28.5" customHeight="1">
      <c r="A69" s="80" t="s">
        <v>50</v>
      </c>
      <c r="B69" s="81" t="s">
        <v>163</v>
      </c>
      <c r="C69" s="72">
        <f>130000+90000</f>
        <v>220000</v>
      </c>
      <c r="D69" s="79"/>
      <c r="F69" s="55"/>
    </row>
    <row r="70" spans="1:6" s="54" customFormat="1" ht="25.5" customHeight="1">
      <c r="A70" s="66">
        <v>2</v>
      </c>
      <c r="B70" s="67" t="s">
        <v>23</v>
      </c>
      <c r="C70" s="68">
        <f>SUM(C71:C71)</f>
        <v>145000</v>
      </c>
      <c r="D70" s="79"/>
      <c r="F70" s="55"/>
    </row>
    <row r="71" spans="1:6" s="54" customFormat="1" ht="26.25" customHeight="1">
      <c r="A71" s="80" t="s">
        <v>50</v>
      </c>
      <c r="B71" s="81" t="s">
        <v>163</v>
      </c>
      <c r="C71" s="72">
        <f>100000+45000</f>
        <v>145000</v>
      </c>
      <c r="D71" s="79"/>
      <c r="F71" s="55"/>
    </row>
    <row r="72" spans="1:4" ht="24" customHeight="1">
      <c r="A72" s="70">
        <v>3</v>
      </c>
      <c r="B72" s="67" t="s">
        <v>26</v>
      </c>
      <c r="C72" s="68">
        <f>SUM(C73:C73)</f>
        <v>40000</v>
      </c>
      <c r="D72" s="69"/>
    </row>
    <row r="73" spans="1:4" ht="27.75" customHeight="1">
      <c r="A73" s="80" t="s">
        <v>50</v>
      </c>
      <c r="B73" s="81" t="s">
        <v>163</v>
      </c>
      <c r="C73" s="72">
        <v>40000</v>
      </c>
      <c r="D73" s="69"/>
    </row>
    <row r="74" spans="1:4" ht="25.5" customHeight="1">
      <c r="A74" s="70">
        <v>4</v>
      </c>
      <c r="B74" s="67" t="s">
        <v>27</v>
      </c>
      <c r="C74" s="68">
        <f>SUM(C75:C76)</f>
        <v>335000</v>
      </c>
      <c r="D74" s="69"/>
    </row>
    <row r="75" spans="1:4" ht="26.25" customHeight="1">
      <c r="A75" s="80" t="s">
        <v>50</v>
      </c>
      <c r="B75" s="81" t="s">
        <v>163</v>
      </c>
      <c r="C75" s="72">
        <v>135000</v>
      </c>
      <c r="D75" s="69"/>
    </row>
    <row r="76" spans="1:4" ht="52.5" customHeight="1">
      <c r="A76" s="80" t="s">
        <v>50</v>
      </c>
      <c r="B76" s="73" t="s">
        <v>162</v>
      </c>
      <c r="C76" s="82">
        <v>200000</v>
      </c>
      <c r="D76" s="69"/>
    </row>
    <row r="77" spans="1:4" ht="25.5" customHeight="1">
      <c r="A77" s="70">
        <v>5</v>
      </c>
      <c r="B77" s="67" t="s">
        <v>24</v>
      </c>
      <c r="C77" s="68">
        <f>SUM(C78:C79)</f>
        <v>595000</v>
      </c>
      <c r="D77" s="69"/>
    </row>
    <row r="78" spans="1:4" ht="26.25" customHeight="1">
      <c r="A78" s="80" t="s">
        <v>50</v>
      </c>
      <c r="B78" s="81" t="s">
        <v>163</v>
      </c>
      <c r="C78" s="72">
        <f>185000+160000</f>
        <v>345000</v>
      </c>
      <c r="D78" s="69"/>
    </row>
    <row r="79" spans="1:4" ht="52.5" customHeight="1">
      <c r="A79" s="80" t="s">
        <v>50</v>
      </c>
      <c r="B79" s="73" t="s">
        <v>199</v>
      </c>
      <c r="C79" s="82">
        <v>250000</v>
      </c>
      <c r="D79" s="69"/>
    </row>
    <row r="80" spans="1:4" ht="24" customHeight="1">
      <c r="A80" s="66">
        <v>6</v>
      </c>
      <c r="B80" s="67" t="s">
        <v>42</v>
      </c>
      <c r="C80" s="68">
        <f>SUM(C81:C85)</f>
        <v>438440</v>
      </c>
      <c r="D80" s="69"/>
    </row>
    <row r="81" spans="1:4" ht="24" customHeight="1">
      <c r="A81" s="80" t="s">
        <v>50</v>
      </c>
      <c r="B81" s="73" t="s">
        <v>73</v>
      </c>
      <c r="C81" s="83">
        <v>50000</v>
      </c>
      <c r="D81" s="69"/>
    </row>
    <row r="82" spans="1:4" ht="24" customHeight="1">
      <c r="A82" s="80" t="s">
        <v>50</v>
      </c>
      <c r="B82" s="73" t="s">
        <v>80</v>
      </c>
      <c r="C82" s="83">
        <v>50000</v>
      </c>
      <c r="D82" s="84"/>
    </row>
    <row r="83" spans="1:4" ht="41.25" customHeight="1">
      <c r="A83" s="80" t="s">
        <v>50</v>
      </c>
      <c r="B83" s="73" t="s">
        <v>74</v>
      </c>
      <c r="C83" s="83">
        <v>169440</v>
      </c>
      <c r="D83" s="84"/>
    </row>
    <row r="84" spans="1:4" ht="58.5" customHeight="1">
      <c r="A84" s="80" t="s">
        <v>50</v>
      </c>
      <c r="B84" s="73" t="s">
        <v>79</v>
      </c>
      <c r="C84" s="83">
        <v>149000</v>
      </c>
      <c r="D84" s="84"/>
    </row>
    <row r="85" spans="1:4" ht="37.5" customHeight="1">
      <c r="A85" s="80" t="s">
        <v>50</v>
      </c>
      <c r="B85" s="73" t="s">
        <v>75</v>
      </c>
      <c r="C85" s="83">
        <v>20000</v>
      </c>
      <c r="D85" s="84"/>
    </row>
    <row r="86" spans="1:4" ht="39.75" customHeight="1">
      <c r="A86" s="66" t="s">
        <v>115</v>
      </c>
      <c r="B86" s="67" t="s">
        <v>213</v>
      </c>
      <c r="C86" s="68">
        <f>C87+C89</f>
        <v>1177839</v>
      </c>
      <c r="D86" s="69"/>
    </row>
    <row r="87" spans="1:4" ht="26.25" customHeight="1">
      <c r="A87" s="70">
        <v>1</v>
      </c>
      <c r="B87" s="67" t="s">
        <v>42</v>
      </c>
      <c r="C87" s="213">
        <f>C88</f>
        <v>988728</v>
      </c>
      <c r="D87" s="84"/>
    </row>
    <row r="88" spans="1:4" ht="38.25" customHeight="1">
      <c r="A88" s="80" t="s">
        <v>50</v>
      </c>
      <c r="B88" s="73" t="s">
        <v>203</v>
      </c>
      <c r="C88" s="83">
        <v>988728</v>
      </c>
      <c r="D88" s="84"/>
    </row>
    <row r="89" spans="1:4" ht="26.25" customHeight="1">
      <c r="A89" s="70">
        <v>2</v>
      </c>
      <c r="B89" s="67" t="s">
        <v>14</v>
      </c>
      <c r="C89" s="213">
        <f>SUM(C90:C92)</f>
        <v>189111</v>
      </c>
      <c r="D89" s="84"/>
    </row>
    <row r="90" spans="1:4" ht="38.25" customHeight="1">
      <c r="A90" s="80" t="s">
        <v>50</v>
      </c>
      <c r="B90" s="73" t="s">
        <v>206</v>
      </c>
      <c r="C90" s="83">
        <v>63729</v>
      </c>
      <c r="D90" s="84"/>
    </row>
    <row r="91" spans="1:4" ht="38.25" customHeight="1">
      <c r="A91" s="80" t="s">
        <v>50</v>
      </c>
      <c r="B91" s="73" t="s">
        <v>204</v>
      </c>
      <c r="C91" s="83">
        <v>63729</v>
      </c>
      <c r="D91" s="84"/>
    </row>
    <row r="92" spans="1:4" ht="38.25" customHeight="1">
      <c r="A92" s="85" t="s">
        <v>50</v>
      </c>
      <c r="B92" s="86" t="s">
        <v>205</v>
      </c>
      <c r="C92" s="87">
        <v>61653</v>
      </c>
      <c r="D92" s="88"/>
    </row>
  </sheetData>
  <sheetProtection/>
  <mergeCells count="3">
    <mergeCell ref="A2:D2"/>
    <mergeCell ref="A3:D3"/>
    <mergeCell ref="A4:D4"/>
  </mergeCells>
  <printOptions horizontalCentered="1"/>
  <pageMargins left="0.5118110236220472" right="0.5118110236220472" top="0.5511811023622047" bottom="0.5511811023622047" header="0.31496062992125984" footer="0.31496062992125984"/>
  <pageSetup horizontalDpi="600" verticalDpi="600" orientation="portrait" paperSize="9" r:id="rId1"/>
  <headerFooter>
    <oddFooter>&amp;C&amp;P</oddFooter>
  </headerFooter>
</worksheet>
</file>

<file path=xl/worksheets/sheet13.xml><?xml version="1.0" encoding="utf-8"?>
<worksheet xmlns="http://schemas.openxmlformats.org/spreadsheetml/2006/main" xmlns:r="http://schemas.openxmlformats.org/officeDocument/2006/relationships">
  <dimension ref="A1:F36"/>
  <sheetViews>
    <sheetView zoomScalePageLayoutView="0" workbookViewId="0" topLeftCell="A1">
      <selection activeCell="B28" sqref="B28"/>
    </sheetView>
  </sheetViews>
  <sheetFormatPr defaultColWidth="9.140625" defaultRowHeight="12.75"/>
  <cols>
    <col min="1" max="1" width="7.421875" style="1" customWidth="1"/>
    <col min="2" max="2" width="57.00390625" style="2" customWidth="1"/>
    <col min="3" max="3" width="18.8515625" style="3" customWidth="1"/>
    <col min="4" max="4" width="8.57421875" style="2" customWidth="1"/>
    <col min="5" max="5" width="8.8515625" style="4" customWidth="1"/>
    <col min="6" max="6" width="12.8515625" style="34" customWidth="1"/>
    <col min="7" max="251" width="8.8515625" style="4" customWidth="1"/>
    <col min="252" max="252" width="4.00390625" style="4" customWidth="1"/>
    <col min="253" max="16384" width="9.140625" style="4" customWidth="1"/>
  </cols>
  <sheetData>
    <row r="1" ht="17.25">
      <c r="D1" s="7" t="s">
        <v>139</v>
      </c>
    </row>
    <row r="2" spans="1:6" s="6" customFormat="1" ht="48.75" customHeight="1">
      <c r="A2" s="322" t="str">
        <f>TP06!A2</f>
        <v>PHÂN BỔ VỐN SỰ NGHIỆP NGÂN SÁCH NHÀ NƯỚC THỰC HIỆN CHƯƠNG TRÌNH MỤC TIÊU QUỐC GIA XÂY DỰNG NÔNG THÔN MỚI 
TỈNH TUYÊN QUANG NĂM 2023</v>
      </c>
      <c r="B2" s="322"/>
      <c r="C2" s="322"/>
      <c r="D2" s="322"/>
      <c r="F2" s="35"/>
    </row>
    <row r="3" spans="1:6" s="6" customFormat="1" ht="57" customHeight="1">
      <c r="A3" s="323" t="s">
        <v>58</v>
      </c>
      <c r="B3" s="323"/>
      <c r="C3" s="323"/>
      <c r="D3" s="323"/>
      <c r="F3" s="35"/>
    </row>
    <row r="4" spans="1:6" s="6" customFormat="1" ht="18" customHeight="1" hidden="1">
      <c r="A4" s="324" t="str">
        <f>TP06!A4</f>
        <v>(Kèm theo Tờ trình số:           /TTr-STC ngày           tháng 02 năm 2023 của Sở Tài chính)</v>
      </c>
      <c r="B4" s="324"/>
      <c r="C4" s="324"/>
      <c r="D4" s="324"/>
      <c r="F4" s="35"/>
    </row>
    <row r="5" spans="1:5" ht="17.25" customHeight="1">
      <c r="A5" s="5"/>
      <c r="B5" s="5"/>
      <c r="C5" s="5"/>
      <c r="D5" s="5"/>
      <c r="E5" s="5"/>
    </row>
    <row r="6" spans="1:4" ht="44.25" customHeight="1">
      <c r="A6" s="8" t="s">
        <v>32</v>
      </c>
      <c r="B6" s="8" t="s">
        <v>33</v>
      </c>
      <c r="C6" s="8" t="s">
        <v>99</v>
      </c>
      <c r="D6" s="8" t="s">
        <v>34</v>
      </c>
    </row>
    <row r="7" spans="1:4" ht="21.75" customHeight="1">
      <c r="A7" s="10"/>
      <c r="B7" s="10" t="s">
        <v>217</v>
      </c>
      <c r="C7" s="248">
        <f>C8</f>
        <v>6950000</v>
      </c>
      <c r="D7" s="10"/>
    </row>
    <row r="8" spans="1:6" ht="118.5" customHeight="1">
      <c r="A8" s="101" t="s">
        <v>37</v>
      </c>
      <c r="B8" s="102" t="s">
        <v>218</v>
      </c>
      <c r="C8" s="103">
        <f>C9+C12+C19+C23+C28+C31+C33</f>
        <v>6950000</v>
      </c>
      <c r="D8" s="101"/>
      <c r="F8" s="34">
        <f>SUM(C9:C24)/2</f>
        <v>3665000</v>
      </c>
    </row>
    <row r="9" spans="1:4" ht="27" customHeight="1">
      <c r="A9" s="165">
        <v>1</v>
      </c>
      <c r="B9" s="126" t="s">
        <v>25</v>
      </c>
      <c r="C9" s="107">
        <f>C10+C11</f>
        <v>300000</v>
      </c>
      <c r="D9" s="104"/>
    </row>
    <row r="10" spans="1:4" ht="40.5" customHeight="1" hidden="1">
      <c r="A10" s="125" t="s">
        <v>50</v>
      </c>
      <c r="B10" s="219" t="s">
        <v>138</v>
      </c>
      <c r="C10" s="107">
        <f>20000*10</f>
        <v>200000</v>
      </c>
      <c r="D10" s="104"/>
    </row>
    <row r="11" spans="1:4" ht="39.75" customHeight="1" hidden="1">
      <c r="A11" s="125" t="s">
        <v>50</v>
      </c>
      <c r="B11" s="126" t="s">
        <v>60</v>
      </c>
      <c r="C11" s="107">
        <v>100000</v>
      </c>
      <c r="D11" s="104"/>
    </row>
    <row r="12" spans="1:4" ht="27" customHeight="1">
      <c r="A12" s="165">
        <v>2</v>
      </c>
      <c r="B12" s="126" t="s">
        <v>0</v>
      </c>
      <c r="C12" s="107">
        <f>SUM(C13:C18)</f>
        <v>1630000</v>
      </c>
      <c r="D12" s="104"/>
    </row>
    <row r="13" spans="1:4" ht="40.5" customHeight="1" hidden="1">
      <c r="A13" s="125" t="s">
        <v>50</v>
      </c>
      <c r="B13" s="126" t="s">
        <v>200</v>
      </c>
      <c r="C13" s="107">
        <v>250000</v>
      </c>
      <c r="D13" s="104"/>
    </row>
    <row r="14" spans="1:4" ht="40.5" customHeight="1" hidden="1">
      <c r="A14" s="125" t="s">
        <v>50</v>
      </c>
      <c r="B14" s="219" t="s">
        <v>138</v>
      </c>
      <c r="C14" s="107">
        <f>5*20000</f>
        <v>100000</v>
      </c>
      <c r="D14" s="104"/>
    </row>
    <row r="15" spans="1:4" ht="39" customHeight="1" hidden="1">
      <c r="A15" s="125" t="s">
        <v>50</v>
      </c>
      <c r="B15" s="126" t="s">
        <v>59</v>
      </c>
      <c r="C15" s="107">
        <v>100000</v>
      </c>
      <c r="D15" s="131"/>
    </row>
    <row r="16" spans="1:4" ht="39" customHeight="1" hidden="1">
      <c r="A16" s="125" t="s">
        <v>50</v>
      </c>
      <c r="B16" s="126" t="s">
        <v>60</v>
      </c>
      <c r="C16" s="107">
        <v>180000</v>
      </c>
      <c r="D16" s="131"/>
    </row>
    <row r="17" spans="1:4" ht="39" customHeight="1" hidden="1">
      <c r="A17" s="125" t="s">
        <v>50</v>
      </c>
      <c r="B17" s="126" t="s">
        <v>140</v>
      </c>
      <c r="C17" s="107">
        <v>500000</v>
      </c>
      <c r="D17" s="131"/>
    </row>
    <row r="18" spans="1:4" ht="34.5" customHeight="1" hidden="1">
      <c r="A18" s="125" t="s">
        <v>50</v>
      </c>
      <c r="B18" s="126" t="s">
        <v>141</v>
      </c>
      <c r="C18" s="107">
        <v>500000</v>
      </c>
      <c r="D18" s="131"/>
    </row>
    <row r="19" spans="1:4" ht="27" customHeight="1">
      <c r="A19" s="165">
        <v>3</v>
      </c>
      <c r="B19" s="71" t="s">
        <v>41</v>
      </c>
      <c r="C19" s="107">
        <f>SUM(C20:C22)</f>
        <v>1300000</v>
      </c>
      <c r="D19" s="104"/>
    </row>
    <row r="20" spans="1:4" ht="40.5" customHeight="1" hidden="1">
      <c r="A20" s="125" t="s">
        <v>50</v>
      </c>
      <c r="B20" s="126" t="s">
        <v>201</v>
      </c>
      <c r="C20" s="107">
        <v>500000</v>
      </c>
      <c r="D20" s="104"/>
    </row>
    <row r="21" spans="1:4" ht="40.5" customHeight="1" hidden="1">
      <c r="A21" s="125" t="s">
        <v>50</v>
      </c>
      <c r="B21" s="219" t="s">
        <v>138</v>
      </c>
      <c r="C21" s="107">
        <f>5*20000</f>
        <v>100000</v>
      </c>
      <c r="D21" s="104"/>
    </row>
    <row r="22" spans="1:4" ht="39" customHeight="1" hidden="1">
      <c r="A22" s="125" t="s">
        <v>50</v>
      </c>
      <c r="B22" s="126" t="s">
        <v>164</v>
      </c>
      <c r="C22" s="107">
        <v>700000</v>
      </c>
      <c r="D22" s="131"/>
    </row>
    <row r="23" spans="1:4" ht="25.5" customHeight="1">
      <c r="A23" s="165">
        <v>4</v>
      </c>
      <c r="B23" s="126" t="s">
        <v>27</v>
      </c>
      <c r="C23" s="107">
        <f>SUM(C24:C27)</f>
        <v>670000</v>
      </c>
      <c r="D23" s="104"/>
    </row>
    <row r="24" spans="1:4" ht="36.75" customHeight="1" hidden="1">
      <c r="A24" s="165"/>
      <c r="B24" s="219" t="s">
        <v>138</v>
      </c>
      <c r="C24" s="107">
        <f>20000*10</f>
        <v>200000</v>
      </c>
      <c r="D24" s="104"/>
    </row>
    <row r="25" spans="1:4" ht="39" customHeight="1" hidden="1">
      <c r="A25" s="125" t="s">
        <v>50</v>
      </c>
      <c r="B25" s="126" t="s">
        <v>59</v>
      </c>
      <c r="C25" s="107">
        <v>110000</v>
      </c>
      <c r="D25" s="131"/>
    </row>
    <row r="26" spans="1:4" ht="39" customHeight="1" hidden="1">
      <c r="A26" s="125" t="s">
        <v>50</v>
      </c>
      <c r="B26" s="126" t="s">
        <v>60</v>
      </c>
      <c r="C26" s="107">
        <v>60000</v>
      </c>
      <c r="D26" s="131"/>
    </row>
    <row r="27" spans="1:4" ht="39" customHeight="1" hidden="1">
      <c r="A27" s="125" t="s">
        <v>50</v>
      </c>
      <c r="B27" s="126" t="s">
        <v>164</v>
      </c>
      <c r="C27" s="107">
        <v>300000</v>
      </c>
      <c r="D27" s="131"/>
    </row>
    <row r="28" spans="1:4" ht="25.5" customHeight="1">
      <c r="A28" s="165">
        <v>5</v>
      </c>
      <c r="B28" s="126" t="s">
        <v>26</v>
      </c>
      <c r="C28" s="107">
        <f>SUM(C29:C30)</f>
        <v>210000</v>
      </c>
      <c r="D28" s="104"/>
    </row>
    <row r="29" spans="1:4" ht="39" customHeight="1" hidden="1">
      <c r="A29" s="125" t="s">
        <v>50</v>
      </c>
      <c r="B29" s="126" t="s">
        <v>59</v>
      </c>
      <c r="C29" s="107">
        <v>110000</v>
      </c>
      <c r="D29" s="131"/>
    </row>
    <row r="30" spans="1:4" ht="39" customHeight="1" hidden="1">
      <c r="A30" s="125" t="s">
        <v>50</v>
      </c>
      <c r="B30" s="126" t="s">
        <v>60</v>
      </c>
      <c r="C30" s="107">
        <v>100000</v>
      </c>
      <c r="D30" s="131"/>
    </row>
    <row r="31" spans="1:6" s="60" customFormat="1" ht="27" customHeight="1">
      <c r="A31" s="153">
        <v>6</v>
      </c>
      <c r="B31" s="71" t="s">
        <v>23</v>
      </c>
      <c r="C31" s="247">
        <f>C32</f>
        <v>1000000</v>
      </c>
      <c r="D31" s="120"/>
      <c r="F31" s="61"/>
    </row>
    <row r="32" spans="1:4" ht="39" customHeight="1" hidden="1">
      <c r="A32" s="125" t="s">
        <v>50</v>
      </c>
      <c r="B32" s="126" t="s">
        <v>164</v>
      </c>
      <c r="C32" s="107">
        <v>1000000</v>
      </c>
      <c r="D32" s="131"/>
    </row>
    <row r="33" spans="1:6" s="11" customFormat="1" ht="24.75" customHeight="1">
      <c r="A33" s="207">
        <v>7</v>
      </c>
      <c r="B33" s="122" t="s">
        <v>24</v>
      </c>
      <c r="C33" s="208">
        <f>SUM(C34:C36)</f>
        <v>1840000</v>
      </c>
      <c r="D33" s="246"/>
      <c r="F33" s="205"/>
    </row>
    <row r="34" spans="1:4" ht="39" customHeight="1" hidden="1">
      <c r="A34" s="243" t="s">
        <v>50</v>
      </c>
      <c r="B34" s="233" t="s">
        <v>59</v>
      </c>
      <c r="C34" s="244">
        <v>160000</v>
      </c>
      <c r="D34" s="245"/>
    </row>
    <row r="35" spans="1:4" ht="39" customHeight="1" hidden="1">
      <c r="A35" s="125" t="s">
        <v>50</v>
      </c>
      <c r="B35" s="126" t="s">
        <v>60</v>
      </c>
      <c r="C35" s="107">
        <v>280000</v>
      </c>
      <c r="D35" s="131"/>
    </row>
    <row r="36" spans="1:4" ht="39" customHeight="1" hidden="1">
      <c r="A36" s="207" t="s">
        <v>50</v>
      </c>
      <c r="B36" s="122" t="s">
        <v>164</v>
      </c>
      <c r="C36" s="208">
        <v>1400000</v>
      </c>
      <c r="D36" s="209"/>
    </row>
  </sheetData>
  <sheetProtection/>
  <mergeCells count="3">
    <mergeCell ref="A2:D2"/>
    <mergeCell ref="A3:D3"/>
    <mergeCell ref="A4:D4"/>
  </mergeCells>
  <printOptions horizontalCentered="1"/>
  <pageMargins left="0.5118110236220472" right="0.5118110236220472" top="0.5511811023622047" bottom="0.5511811023622047" header="0.31496062992125984" footer="0.31496062992125984"/>
  <pageSetup horizontalDpi="600" verticalDpi="600" orientation="portrait" paperSize="9" r:id="rId1"/>
  <headerFooter>
    <oddFooter>&amp;C&amp;P</oddFooter>
  </headerFooter>
</worksheet>
</file>

<file path=xl/worksheets/sheet2.xml><?xml version="1.0" encoding="utf-8"?>
<worksheet xmlns="http://schemas.openxmlformats.org/spreadsheetml/2006/main" xmlns:r="http://schemas.openxmlformats.org/officeDocument/2006/relationships">
  <sheetPr>
    <tabColor rgb="FFFF0000"/>
  </sheetPr>
  <dimension ref="A1:N19"/>
  <sheetViews>
    <sheetView tabSelected="1" zoomScalePageLayoutView="0" workbookViewId="0" topLeftCell="A13">
      <selection activeCell="F8" sqref="F8"/>
    </sheetView>
  </sheetViews>
  <sheetFormatPr defaultColWidth="9.140625" defaultRowHeight="12.75"/>
  <cols>
    <col min="1" max="1" width="6.8515625" style="23" customWidth="1"/>
    <col min="2" max="2" width="44.57421875" style="23" customWidth="1"/>
    <col min="3" max="3" width="11.7109375" style="23" customWidth="1"/>
    <col min="4" max="11" width="11.00390625" style="23" customWidth="1"/>
    <col min="12" max="16384" width="9.140625" style="23" customWidth="1"/>
  </cols>
  <sheetData>
    <row r="1" ht="20.25" customHeight="1">
      <c r="K1" s="282" t="s">
        <v>238</v>
      </c>
    </row>
    <row r="2" spans="1:11" s="13" customFormat="1" ht="41.25" customHeight="1">
      <c r="A2" s="313" t="s">
        <v>224</v>
      </c>
      <c r="B2" s="313"/>
      <c r="C2" s="313"/>
      <c r="D2" s="313"/>
      <c r="E2" s="313"/>
      <c r="F2" s="313"/>
      <c r="G2" s="313"/>
      <c r="H2" s="313"/>
      <c r="I2" s="313"/>
      <c r="J2" s="313"/>
      <c r="K2" s="313"/>
    </row>
    <row r="3" spans="1:11" s="13" customFormat="1" ht="20.25" customHeight="1">
      <c r="A3" s="314" t="s">
        <v>246</v>
      </c>
      <c r="B3" s="314"/>
      <c r="C3" s="314"/>
      <c r="D3" s="314"/>
      <c r="E3" s="314"/>
      <c r="F3" s="314"/>
      <c r="G3" s="314"/>
      <c r="H3" s="314"/>
      <c r="I3" s="314"/>
      <c r="J3" s="314"/>
      <c r="K3" s="314"/>
    </row>
    <row r="4" spans="1:11" s="13" customFormat="1" ht="6" customHeight="1">
      <c r="A4" s="250"/>
      <c r="B4" s="250"/>
      <c r="C4" s="250"/>
      <c r="D4" s="250"/>
      <c r="E4" s="250"/>
      <c r="F4" s="250"/>
      <c r="G4" s="250"/>
      <c r="H4" s="250"/>
      <c r="I4" s="250"/>
      <c r="J4" s="250"/>
      <c r="K4" s="250"/>
    </row>
    <row r="5" spans="9:11" s="190" customFormat="1" ht="19.5" customHeight="1">
      <c r="I5" s="315" t="s">
        <v>97</v>
      </c>
      <c r="J5" s="315"/>
      <c r="K5" s="315"/>
    </row>
    <row r="6" spans="1:11" s="254" customFormat="1" ht="19.5" customHeight="1">
      <c r="A6" s="312" t="s">
        <v>87</v>
      </c>
      <c r="B6" s="311" t="s">
        <v>225</v>
      </c>
      <c r="C6" s="310" t="s">
        <v>228</v>
      </c>
      <c r="D6" s="310"/>
      <c r="E6" s="310"/>
      <c r="F6" s="310"/>
      <c r="G6" s="310"/>
      <c r="H6" s="310"/>
      <c r="I6" s="310"/>
      <c r="J6" s="310"/>
      <c r="K6" s="310"/>
    </row>
    <row r="7" spans="1:11" s="14" customFormat="1" ht="19.5" customHeight="1">
      <c r="A7" s="312"/>
      <c r="B7" s="311"/>
      <c r="C7" s="312" t="s">
        <v>226</v>
      </c>
      <c r="D7" s="316" t="s">
        <v>227</v>
      </c>
      <c r="E7" s="316"/>
      <c r="F7" s="316"/>
      <c r="G7" s="316"/>
      <c r="H7" s="316"/>
      <c r="I7" s="316"/>
      <c r="J7" s="316"/>
      <c r="K7" s="316"/>
    </row>
    <row r="8" spans="1:11" s="16" customFormat="1" ht="52.5" customHeight="1">
      <c r="A8" s="312"/>
      <c r="B8" s="311"/>
      <c r="C8" s="312"/>
      <c r="D8" s="251" t="s">
        <v>25</v>
      </c>
      <c r="E8" s="252" t="s">
        <v>26</v>
      </c>
      <c r="F8" s="252" t="s">
        <v>23</v>
      </c>
      <c r="G8" s="252" t="s">
        <v>27</v>
      </c>
      <c r="H8" s="252" t="s">
        <v>24</v>
      </c>
      <c r="I8" s="252" t="s">
        <v>41</v>
      </c>
      <c r="J8" s="252" t="s">
        <v>0</v>
      </c>
      <c r="K8" s="253" t="s">
        <v>240</v>
      </c>
    </row>
    <row r="9" spans="1:11" s="57" customFormat="1" ht="18" customHeight="1">
      <c r="A9" s="56" t="s">
        <v>4</v>
      </c>
      <c r="B9" s="56" t="s">
        <v>5</v>
      </c>
      <c r="C9" s="56" t="s">
        <v>6</v>
      </c>
      <c r="D9" s="56" t="s">
        <v>147</v>
      </c>
      <c r="E9" s="56" t="s">
        <v>7</v>
      </c>
      <c r="F9" s="56" t="s">
        <v>8</v>
      </c>
      <c r="G9" s="56" t="s">
        <v>9</v>
      </c>
      <c r="H9" s="56" t="s">
        <v>10</v>
      </c>
      <c r="I9" s="56" t="s">
        <v>11</v>
      </c>
      <c r="J9" s="56" t="s">
        <v>85</v>
      </c>
      <c r="K9" s="56" t="s">
        <v>12</v>
      </c>
    </row>
    <row r="10" spans="1:14" s="16" customFormat="1" ht="23.25" customHeight="1">
      <c r="A10" s="255"/>
      <c r="B10" s="249" t="s">
        <v>143</v>
      </c>
      <c r="C10" s="17">
        <f>SUM(C11:C18)</f>
        <v>41968000</v>
      </c>
      <c r="D10" s="17">
        <f aca="true" t="shared" si="0" ref="D10:K10">SUM(D11:D18)</f>
        <v>2826000</v>
      </c>
      <c r="E10" s="17">
        <f t="shared" si="0"/>
        <v>5832000</v>
      </c>
      <c r="F10" s="17">
        <f t="shared" si="0"/>
        <v>5658596</v>
      </c>
      <c r="G10" s="17">
        <f t="shared" si="0"/>
        <v>5598000</v>
      </c>
      <c r="H10" s="17">
        <f t="shared" si="0"/>
        <v>6014000</v>
      </c>
      <c r="I10" s="17">
        <f t="shared" si="0"/>
        <v>4806250</v>
      </c>
      <c r="J10" s="17">
        <f t="shared" si="0"/>
        <v>3746000</v>
      </c>
      <c r="K10" s="17">
        <f t="shared" si="0"/>
        <v>7487154</v>
      </c>
      <c r="L10" s="18"/>
      <c r="M10" s="18"/>
      <c r="N10" s="18"/>
    </row>
    <row r="11" spans="1:14" s="20" customFormat="1" ht="51.75" customHeight="1">
      <c r="A11" s="272">
        <v>1</v>
      </c>
      <c r="B11" s="275" t="s">
        <v>229</v>
      </c>
      <c r="C11" s="177">
        <f>SUM(D11:K11)</f>
        <v>5111883</v>
      </c>
      <c r="D11" s="177">
        <f>TP02!C9</f>
        <v>140000</v>
      </c>
      <c r="E11" s="177">
        <f>TP02!C11+TP02!C21</f>
        <v>950000</v>
      </c>
      <c r="F11" s="177">
        <f>TP02!C13</f>
        <v>140000</v>
      </c>
      <c r="G11" s="177">
        <f>TP02!C15+TP02!C23</f>
        <v>1570000</v>
      </c>
      <c r="H11" s="177">
        <f>TP02!C25</f>
        <v>1000000</v>
      </c>
      <c r="I11" s="177"/>
      <c r="J11" s="177">
        <f>TP02!C18</f>
        <v>250000</v>
      </c>
      <c r="K11" s="177">
        <f>'CQĐV tỉnh'!D10</f>
        <v>1061883</v>
      </c>
      <c r="L11" s="19"/>
      <c r="M11" s="19"/>
      <c r="N11" s="19"/>
    </row>
    <row r="12" spans="1:14" s="20" customFormat="1" ht="115.5" customHeight="1">
      <c r="A12" s="273">
        <v>2</v>
      </c>
      <c r="B12" s="258" t="s">
        <v>230</v>
      </c>
      <c r="C12" s="181">
        <f aca="true" t="shared" si="1" ref="C12:C18">SUM(D12:K12)</f>
        <v>10310910</v>
      </c>
      <c r="D12" s="181">
        <f>TP03!C20</f>
        <v>500000</v>
      </c>
      <c r="E12" s="181">
        <f>TP03!C22+TP03!C31+TP03!C48</f>
        <v>2855000</v>
      </c>
      <c r="F12" s="181">
        <f>TP03!C9+TP03!C65</f>
        <v>1410596</v>
      </c>
      <c r="G12" s="181">
        <f>TP03!C11</f>
        <v>80000</v>
      </c>
      <c r="H12" s="181">
        <f>TP03!C13+TP03!C50+TP03!C67+TP03!C81</f>
        <v>720000</v>
      </c>
      <c r="I12" s="181">
        <f>TP03!C69+TP03!C52+TP03!C42+TP03!C17</f>
        <v>864250</v>
      </c>
      <c r="J12" s="181">
        <f>TP03!C15+TP03!C44+TP03!C56</f>
        <v>1050000</v>
      </c>
      <c r="K12" s="181">
        <f>'CQĐV tỉnh'!E10</f>
        <v>2831064</v>
      </c>
      <c r="L12" s="19"/>
      <c r="M12" s="19"/>
      <c r="N12" s="19"/>
    </row>
    <row r="13" spans="1:14" s="284" customFormat="1" ht="84.75" customHeight="1">
      <c r="A13" s="273">
        <v>3</v>
      </c>
      <c r="B13" s="258" t="s">
        <v>231</v>
      </c>
      <c r="C13" s="181">
        <f t="shared" si="1"/>
        <v>13386000</v>
      </c>
      <c r="D13" s="181">
        <f>TP06!C9</f>
        <v>1566000</v>
      </c>
      <c r="E13" s="181">
        <f>TP06!C13</f>
        <v>1507000</v>
      </c>
      <c r="F13" s="181">
        <f>TP06!C18</f>
        <v>2848000</v>
      </c>
      <c r="G13" s="181">
        <f>TP06!C24</f>
        <v>2783000</v>
      </c>
      <c r="H13" s="181">
        <f>TP06!C40</f>
        <v>1659000</v>
      </c>
      <c r="I13" s="181">
        <f>TP06!C35</f>
        <v>2407000</v>
      </c>
      <c r="J13" s="181">
        <f>TP06!C31</f>
        <v>616000</v>
      </c>
      <c r="K13" s="181"/>
      <c r="L13" s="283"/>
      <c r="M13" s="283"/>
      <c r="N13" s="283"/>
    </row>
    <row r="14" spans="1:14" s="303" customFormat="1" ht="69.75" customHeight="1">
      <c r="A14" s="274">
        <v>4</v>
      </c>
      <c r="B14" s="276" t="s">
        <v>232</v>
      </c>
      <c r="C14" s="188">
        <f t="shared" si="1"/>
        <v>6950000</v>
      </c>
      <c r="D14" s="188">
        <f>TP07!C9+TP07!C20</f>
        <v>300000</v>
      </c>
      <c r="E14" s="188">
        <f>TP07!C26</f>
        <v>210000</v>
      </c>
      <c r="F14" s="188">
        <f>TP07!C36</f>
        <v>1000000</v>
      </c>
      <c r="G14" s="188">
        <f>TP07!C22+TP07!C17</f>
        <v>670000</v>
      </c>
      <c r="H14" s="188">
        <f>TP07!C38</f>
        <v>1840000</v>
      </c>
      <c r="I14" s="188">
        <f>TP07!C34+TP07!C14</f>
        <v>1300000</v>
      </c>
      <c r="J14" s="188">
        <f>TP07!C11+TP07!C29</f>
        <v>1630000</v>
      </c>
      <c r="K14" s="188"/>
      <c r="L14" s="302"/>
      <c r="M14" s="302"/>
      <c r="N14" s="302"/>
    </row>
    <row r="15" spans="1:14" s="280" customFormat="1" ht="157.5" customHeight="1">
      <c r="A15" s="272">
        <v>5</v>
      </c>
      <c r="B15" s="275" t="s">
        <v>233</v>
      </c>
      <c r="C15" s="177">
        <f t="shared" si="1"/>
        <v>226049</v>
      </c>
      <c r="D15" s="177"/>
      <c r="E15" s="177"/>
      <c r="F15" s="177"/>
      <c r="G15" s="177"/>
      <c r="H15" s="177"/>
      <c r="I15" s="177"/>
      <c r="J15" s="177"/>
      <c r="K15" s="177">
        <f>'CQĐV tỉnh'!F10</f>
        <v>226049</v>
      </c>
      <c r="L15" s="279"/>
      <c r="M15" s="279"/>
      <c r="N15" s="279"/>
    </row>
    <row r="16" spans="1:14" s="20" customFormat="1" ht="66.75" customHeight="1">
      <c r="A16" s="273">
        <v>6</v>
      </c>
      <c r="B16" s="258" t="s">
        <v>234</v>
      </c>
      <c r="C16" s="181">
        <f t="shared" si="1"/>
        <v>473149</v>
      </c>
      <c r="D16" s="181"/>
      <c r="E16" s="181">
        <f>TP09!C11</f>
        <v>90000</v>
      </c>
      <c r="F16" s="181"/>
      <c r="G16" s="181"/>
      <c r="H16" s="181"/>
      <c r="I16" s="181"/>
      <c r="J16" s="181">
        <f>TP09!C15</f>
        <v>150000</v>
      </c>
      <c r="K16" s="181">
        <f>'CQĐV tỉnh'!G10</f>
        <v>233149</v>
      </c>
      <c r="L16" s="19"/>
      <c r="M16" s="19"/>
      <c r="N16" s="19"/>
    </row>
    <row r="17" spans="1:14" s="20" customFormat="1" ht="45" customHeight="1">
      <c r="A17" s="273">
        <v>7</v>
      </c>
      <c r="B17" s="258" t="s">
        <v>235</v>
      </c>
      <c r="C17" s="181">
        <f t="shared" si="1"/>
        <v>280170</v>
      </c>
      <c r="D17" s="181"/>
      <c r="E17" s="181"/>
      <c r="F17" s="181"/>
      <c r="G17" s="181"/>
      <c r="H17" s="181"/>
      <c r="I17" s="181"/>
      <c r="J17" s="181"/>
      <c r="K17" s="181">
        <f>'CQĐV tỉnh'!H10</f>
        <v>280170</v>
      </c>
      <c r="L17" s="19"/>
      <c r="M17" s="19"/>
      <c r="N17" s="19"/>
    </row>
    <row r="18" spans="1:14" s="20" customFormat="1" ht="99" customHeight="1">
      <c r="A18" s="274">
        <v>8</v>
      </c>
      <c r="B18" s="276" t="s">
        <v>236</v>
      </c>
      <c r="C18" s="188">
        <f t="shared" si="1"/>
        <v>5229839</v>
      </c>
      <c r="D18" s="188">
        <f>TP11!C9+TP11!C68</f>
        <v>320000</v>
      </c>
      <c r="E18" s="188">
        <f>TP11!C11+TP11!C72</f>
        <v>220000</v>
      </c>
      <c r="F18" s="188">
        <f>TP11!C70+TP11!C15</f>
        <v>260000</v>
      </c>
      <c r="G18" s="188">
        <f>TP11!C13+TP11!C74</f>
        <v>495000</v>
      </c>
      <c r="H18" s="188">
        <f>TP11!C18+TP11!C77</f>
        <v>795000</v>
      </c>
      <c r="I18" s="188">
        <f>TP11!C19</f>
        <v>235000</v>
      </c>
      <c r="J18" s="188">
        <f>TP11!C21</f>
        <v>50000</v>
      </c>
      <c r="K18" s="188">
        <f>'CQĐV tỉnh'!I10</f>
        <v>2854839</v>
      </c>
      <c r="L18" s="19"/>
      <c r="M18" s="19"/>
      <c r="N18" s="19"/>
    </row>
    <row r="19" s="291" customFormat="1" ht="15.75">
      <c r="A19" s="291" t="s">
        <v>242</v>
      </c>
    </row>
  </sheetData>
  <sheetProtection/>
  <mergeCells count="8">
    <mergeCell ref="C6:K6"/>
    <mergeCell ref="B6:B8"/>
    <mergeCell ref="A6:A8"/>
    <mergeCell ref="A2:K2"/>
    <mergeCell ref="A3:K3"/>
    <mergeCell ref="I5:K5"/>
    <mergeCell ref="C7:C8"/>
    <mergeCell ref="D7:K7"/>
  </mergeCells>
  <printOptions horizontalCentered="1"/>
  <pageMargins left="0.31496062992126" right="0.31496062992126" top="0.47244094488189" bottom="0.47244094488189" header="0.31496062992126" footer="0.31496062992126"/>
  <pageSetup horizontalDpi="600" verticalDpi="600" orientation="landscape" paperSize="9" scale="95" r:id="rId1"/>
  <headerFooter>
    <oddHeader>&amp;CPage &amp;P</oddHeader>
  </headerFooter>
</worksheet>
</file>

<file path=xl/worksheets/sheet3.xml><?xml version="1.0" encoding="utf-8"?>
<worksheet xmlns="http://schemas.openxmlformats.org/spreadsheetml/2006/main" xmlns:r="http://schemas.openxmlformats.org/officeDocument/2006/relationships">
  <sheetPr>
    <tabColor rgb="FFFF0000"/>
  </sheetPr>
  <dimension ref="A1:K85"/>
  <sheetViews>
    <sheetView showZeros="0" zoomScalePageLayoutView="0" workbookViewId="0" topLeftCell="A10">
      <selection activeCell="E10" sqref="E10"/>
    </sheetView>
  </sheetViews>
  <sheetFormatPr defaultColWidth="9.140625" defaultRowHeight="12.75"/>
  <cols>
    <col min="1" max="1" width="5.140625" style="23" customWidth="1"/>
    <col min="2" max="2" width="51.7109375" style="23" customWidth="1"/>
    <col min="3" max="3" width="13.421875" style="23" customWidth="1"/>
    <col min="4" max="9" width="12.28125" style="23" customWidth="1"/>
    <col min="10" max="10" width="10.140625" style="23" bestFit="1" customWidth="1"/>
    <col min="11" max="16384" width="9.140625" style="23" customWidth="1"/>
  </cols>
  <sheetData>
    <row r="1" ht="18.75" customHeight="1">
      <c r="I1" s="281" t="s">
        <v>239</v>
      </c>
    </row>
    <row r="2" spans="1:11" s="13" customFormat="1" ht="41.25" customHeight="1">
      <c r="A2" s="313" t="s">
        <v>241</v>
      </c>
      <c r="B2" s="313"/>
      <c r="C2" s="313"/>
      <c r="D2" s="313"/>
      <c r="E2" s="313"/>
      <c r="F2" s="313"/>
      <c r="G2" s="313"/>
      <c r="H2" s="313"/>
      <c r="I2" s="313"/>
      <c r="J2" s="292"/>
      <c r="K2" s="292"/>
    </row>
    <row r="3" spans="1:9" s="13" customFormat="1" ht="20.25" customHeight="1">
      <c r="A3" s="314" t="str">
        <f>'Huyen TP'!A3:K3</f>
        <v>(Kèm theo Quyết định số: 80 /QĐ-UBND  ngày  28 tháng  02 năm 2023 của UBND tỉnh)</v>
      </c>
      <c r="B3" s="314"/>
      <c r="C3" s="314"/>
      <c r="D3" s="314"/>
      <c r="E3" s="314"/>
      <c r="F3" s="314"/>
      <c r="G3" s="314"/>
      <c r="H3" s="314"/>
      <c r="I3" s="314"/>
    </row>
    <row r="4" spans="1:9" s="13" customFormat="1" ht="13.5" customHeight="1">
      <c r="A4" s="250"/>
      <c r="B4" s="250"/>
      <c r="C4" s="250"/>
      <c r="D4" s="250"/>
      <c r="E4" s="250"/>
      <c r="F4" s="250"/>
      <c r="G4" s="250"/>
      <c r="H4" s="250"/>
      <c r="I4" s="250"/>
    </row>
    <row r="5" spans="7:9" s="190" customFormat="1" ht="19.5" customHeight="1">
      <c r="G5" s="315" t="s">
        <v>97</v>
      </c>
      <c r="H5" s="315"/>
      <c r="I5" s="315"/>
    </row>
    <row r="6" spans="1:9" s="190" customFormat="1" ht="19.5" customHeight="1">
      <c r="A6" s="312" t="s">
        <v>87</v>
      </c>
      <c r="B6" s="311" t="s">
        <v>243</v>
      </c>
      <c r="C6" s="310" t="s">
        <v>228</v>
      </c>
      <c r="D6" s="310"/>
      <c r="E6" s="310"/>
      <c r="F6" s="310"/>
      <c r="G6" s="310"/>
      <c r="H6" s="310"/>
      <c r="I6" s="310"/>
    </row>
    <row r="7" spans="1:9" s="14" customFormat="1" ht="19.5" customHeight="1">
      <c r="A7" s="312"/>
      <c r="B7" s="311"/>
      <c r="C7" s="317" t="s">
        <v>226</v>
      </c>
      <c r="D7" s="318" t="s">
        <v>137</v>
      </c>
      <c r="E7" s="318"/>
      <c r="F7" s="318"/>
      <c r="G7" s="318"/>
      <c r="H7" s="318"/>
      <c r="I7" s="318"/>
    </row>
    <row r="8" spans="1:9" s="16" customFormat="1" ht="45.75" customHeight="1">
      <c r="A8" s="312"/>
      <c r="B8" s="311"/>
      <c r="C8" s="317"/>
      <c r="D8" s="253" t="s">
        <v>88</v>
      </c>
      <c r="E8" s="253" t="s">
        <v>89</v>
      </c>
      <c r="F8" s="253" t="s">
        <v>92</v>
      </c>
      <c r="G8" s="253" t="s">
        <v>93</v>
      </c>
      <c r="H8" s="253" t="s">
        <v>94</v>
      </c>
      <c r="I8" s="253" t="s">
        <v>95</v>
      </c>
    </row>
    <row r="9" spans="1:9" s="57" customFormat="1" ht="18" customHeight="1">
      <c r="A9" s="56" t="s">
        <v>4</v>
      </c>
      <c r="B9" s="56" t="s">
        <v>5</v>
      </c>
      <c r="C9" s="56" t="s">
        <v>6</v>
      </c>
      <c r="D9" s="56" t="s">
        <v>147</v>
      </c>
      <c r="E9" s="56" t="s">
        <v>7</v>
      </c>
      <c r="F9" s="56" t="s">
        <v>8</v>
      </c>
      <c r="G9" s="56" t="s">
        <v>9</v>
      </c>
      <c r="H9" s="56" t="s">
        <v>10</v>
      </c>
      <c r="I9" s="56" t="s">
        <v>11</v>
      </c>
    </row>
    <row r="10" spans="1:11" s="16" customFormat="1" ht="23.25" customHeight="1">
      <c r="A10" s="264"/>
      <c r="B10" s="249" t="s">
        <v>143</v>
      </c>
      <c r="C10" s="17">
        <f>C11+C13+C23+C27+C31+C33+C35+C40+C44+C52+C57+C59+C61+C63+C65+C72+C74+C76+C78+C80+C82+C84</f>
        <v>7487154</v>
      </c>
      <c r="D10" s="17">
        <f aca="true" t="shared" si="0" ref="D10:I10">D11+D13+D23+D27+D31+D33+D35+D40+D44+D52+D57+D59+D61+D63+D65+D72+D74+D76+D78+D80+D82+D84</f>
        <v>1061883</v>
      </c>
      <c r="E10" s="17">
        <f t="shared" si="0"/>
        <v>2831064</v>
      </c>
      <c r="F10" s="17">
        <f t="shared" si="0"/>
        <v>226049</v>
      </c>
      <c r="G10" s="17">
        <f t="shared" si="0"/>
        <v>233149</v>
      </c>
      <c r="H10" s="17">
        <f t="shared" si="0"/>
        <v>280170</v>
      </c>
      <c r="I10" s="17">
        <f t="shared" si="0"/>
        <v>2854839</v>
      </c>
      <c r="J10" s="18"/>
      <c r="K10" s="18"/>
    </row>
    <row r="11" spans="1:9" s="16" customFormat="1" ht="24" customHeight="1">
      <c r="A11" s="268">
        <v>1</v>
      </c>
      <c r="B11" s="287" t="s">
        <v>48</v>
      </c>
      <c r="C11" s="269">
        <f>C12</f>
        <v>15000</v>
      </c>
      <c r="D11" s="269">
        <f aca="true" t="shared" si="1" ref="D11:I11">D12</f>
        <v>0</v>
      </c>
      <c r="E11" s="269">
        <f t="shared" si="1"/>
        <v>0</v>
      </c>
      <c r="F11" s="269">
        <f t="shared" si="1"/>
        <v>0</v>
      </c>
      <c r="G11" s="269">
        <f t="shared" si="1"/>
        <v>0</v>
      </c>
      <c r="H11" s="269">
        <f t="shared" si="1"/>
        <v>0</v>
      </c>
      <c r="I11" s="269">
        <f t="shared" si="1"/>
        <v>15000</v>
      </c>
    </row>
    <row r="12" spans="1:9" s="20" customFormat="1" ht="24" customHeight="1">
      <c r="A12" s="179" t="s">
        <v>50</v>
      </c>
      <c r="B12" s="257" t="s">
        <v>72</v>
      </c>
      <c r="C12" s="181">
        <f>SUM(D12:I12)</f>
        <v>15000</v>
      </c>
      <c r="D12" s="181"/>
      <c r="E12" s="181"/>
      <c r="F12" s="181"/>
      <c r="G12" s="181"/>
      <c r="H12" s="181"/>
      <c r="I12" s="181">
        <f>TP11!C24</f>
        <v>15000</v>
      </c>
    </row>
    <row r="13" spans="1:9" s="16" customFormat="1" ht="24" customHeight="1">
      <c r="A13" s="270">
        <v>2</v>
      </c>
      <c r="B13" s="288" t="s">
        <v>42</v>
      </c>
      <c r="C13" s="271">
        <f>SUM(C14:C22)</f>
        <v>2355728</v>
      </c>
      <c r="D13" s="271">
        <f>SUM(D14:D16)</f>
        <v>0</v>
      </c>
      <c r="E13" s="271">
        <f>SUM(E14:E16)</f>
        <v>0</v>
      </c>
      <c r="F13" s="271">
        <f>SUM(F14:F16)</f>
        <v>0</v>
      </c>
      <c r="G13" s="271">
        <f>SUM(G14:G16)</f>
        <v>0</v>
      </c>
      <c r="H13" s="271">
        <f>SUM(H14:H16)</f>
        <v>0</v>
      </c>
      <c r="I13" s="271">
        <f>SUM(I14:I22)</f>
        <v>2355728</v>
      </c>
    </row>
    <row r="14" spans="1:10" s="20" customFormat="1" ht="23.25" customHeight="1">
      <c r="A14" s="179" t="s">
        <v>50</v>
      </c>
      <c r="B14" s="258" t="s">
        <v>103</v>
      </c>
      <c r="C14" s="181">
        <f aca="true" t="shared" si="2" ref="C14:C85">SUM(D14:I14)</f>
        <v>24000</v>
      </c>
      <c r="D14" s="181"/>
      <c r="E14" s="181"/>
      <c r="F14" s="181"/>
      <c r="G14" s="181"/>
      <c r="H14" s="181"/>
      <c r="I14" s="259">
        <v>24000</v>
      </c>
      <c r="J14" s="19"/>
    </row>
    <row r="15" spans="1:10" s="20" customFormat="1" ht="23.25" customHeight="1">
      <c r="A15" s="179" t="s">
        <v>50</v>
      </c>
      <c r="B15" s="258" t="s">
        <v>144</v>
      </c>
      <c r="C15" s="181">
        <f t="shared" si="2"/>
        <v>206560</v>
      </c>
      <c r="D15" s="181"/>
      <c r="E15" s="181"/>
      <c r="F15" s="181"/>
      <c r="G15" s="181"/>
      <c r="H15" s="181"/>
      <c r="I15" s="259">
        <v>206560</v>
      </c>
      <c r="J15" s="19"/>
    </row>
    <row r="16" spans="1:10" s="20" customFormat="1" ht="36.75" customHeight="1">
      <c r="A16" s="179" t="s">
        <v>50</v>
      </c>
      <c r="B16" s="258" t="s">
        <v>78</v>
      </c>
      <c r="C16" s="181">
        <f t="shared" si="2"/>
        <v>698000</v>
      </c>
      <c r="D16" s="181"/>
      <c r="E16" s="181"/>
      <c r="F16" s="181"/>
      <c r="G16" s="181"/>
      <c r="H16" s="181"/>
      <c r="I16" s="259">
        <v>698000</v>
      </c>
      <c r="J16" s="19"/>
    </row>
    <row r="17" spans="1:10" s="20" customFormat="1" ht="22.5" customHeight="1">
      <c r="A17" s="179" t="s">
        <v>50</v>
      </c>
      <c r="B17" s="258" t="s">
        <v>73</v>
      </c>
      <c r="C17" s="181">
        <f t="shared" si="2"/>
        <v>50000</v>
      </c>
      <c r="D17" s="181"/>
      <c r="E17" s="181"/>
      <c r="F17" s="181"/>
      <c r="G17" s="181"/>
      <c r="H17" s="181"/>
      <c r="I17" s="259">
        <v>50000</v>
      </c>
      <c r="J17" s="19"/>
    </row>
    <row r="18" spans="1:10" s="20" customFormat="1" ht="22.5" customHeight="1">
      <c r="A18" s="179" t="s">
        <v>50</v>
      </c>
      <c r="B18" s="258" t="s">
        <v>80</v>
      </c>
      <c r="C18" s="181">
        <f t="shared" si="2"/>
        <v>50000</v>
      </c>
      <c r="D18" s="181"/>
      <c r="E18" s="181"/>
      <c r="F18" s="181"/>
      <c r="G18" s="181"/>
      <c r="H18" s="181"/>
      <c r="I18" s="259">
        <v>50000</v>
      </c>
      <c r="J18" s="19"/>
    </row>
    <row r="19" spans="1:10" s="20" customFormat="1" ht="37.5" customHeight="1">
      <c r="A19" s="179" t="s">
        <v>50</v>
      </c>
      <c r="B19" s="258" t="s">
        <v>74</v>
      </c>
      <c r="C19" s="181">
        <f t="shared" si="2"/>
        <v>169440</v>
      </c>
      <c r="D19" s="181"/>
      <c r="E19" s="181"/>
      <c r="F19" s="181"/>
      <c r="G19" s="181"/>
      <c r="H19" s="181"/>
      <c r="I19" s="259">
        <v>169440</v>
      </c>
      <c r="J19" s="19"/>
    </row>
    <row r="20" spans="1:10" s="278" customFormat="1" ht="70.5" customHeight="1">
      <c r="A20" s="186" t="s">
        <v>50</v>
      </c>
      <c r="B20" s="276" t="s">
        <v>79</v>
      </c>
      <c r="C20" s="188">
        <f t="shared" si="2"/>
        <v>149000</v>
      </c>
      <c r="D20" s="188"/>
      <c r="E20" s="188"/>
      <c r="F20" s="188"/>
      <c r="G20" s="188"/>
      <c r="H20" s="188"/>
      <c r="I20" s="293">
        <v>149000</v>
      </c>
      <c r="J20" s="277"/>
    </row>
    <row r="21" spans="1:10" s="280" customFormat="1" ht="34.5" customHeight="1">
      <c r="A21" s="175" t="s">
        <v>50</v>
      </c>
      <c r="B21" s="275" t="s">
        <v>75</v>
      </c>
      <c r="C21" s="177">
        <f t="shared" si="2"/>
        <v>20000</v>
      </c>
      <c r="D21" s="177"/>
      <c r="E21" s="177"/>
      <c r="F21" s="177"/>
      <c r="G21" s="177"/>
      <c r="H21" s="177"/>
      <c r="I21" s="294">
        <v>20000</v>
      </c>
      <c r="J21" s="279"/>
    </row>
    <row r="22" spans="1:10" s="20" customFormat="1" ht="37.5" customHeight="1">
      <c r="A22" s="179" t="s">
        <v>50</v>
      </c>
      <c r="B22" s="258" t="s">
        <v>203</v>
      </c>
      <c r="C22" s="181">
        <f t="shared" si="2"/>
        <v>988728</v>
      </c>
      <c r="D22" s="181"/>
      <c r="E22" s="181"/>
      <c r="F22" s="181"/>
      <c r="G22" s="181"/>
      <c r="H22" s="181"/>
      <c r="I22" s="259">
        <v>988728</v>
      </c>
      <c r="J22" s="19"/>
    </row>
    <row r="23" spans="1:9" s="16" customFormat="1" ht="24" customHeight="1">
      <c r="A23" s="270">
        <v>3</v>
      </c>
      <c r="B23" s="288" t="s">
        <v>17</v>
      </c>
      <c r="C23" s="271">
        <f>SUM(C24:C26)</f>
        <v>1076883</v>
      </c>
      <c r="D23" s="271">
        <f aca="true" t="shared" si="3" ref="D23:I23">SUM(D24:D26)</f>
        <v>1061883</v>
      </c>
      <c r="E23" s="271">
        <f t="shared" si="3"/>
        <v>0</v>
      </c>
      <c r="F23" s="271">
        <f t="shared" si="3"/>
        <v>0</v>
      </c>
      <c r="G23" s="271">
        <f t="shared" si="3"/>
        <v>0</v>
      </c>
      <c r="H23" s="271">
        <f t="shared" si="3"/>
        <v>0</v>
      </c>
      <c r="I23" s="271">
        <f t="shared" si="3"/>
        <v>15000</v>
      </c>
    </row>
    <row r="24" spans="1:9" s="20" customFormat="1" ht="53.25" customHeight="1">
      <c r="A24" s="179" t="s">
        <v>50</v>
      </c>
      <c r="B24" s="289" t="s">
        <v>151</v>
      </c>
      <c r="C24" s="181">
        <f t="shared" si="2"/>
        <v>707268</v>
      </c>
      <c r="D24" s="181">
        <f>TP02!C29</f>
        <v>707268</v>
      </c>
      <c r="E24" s="181"/>
      <c r="F24" s="181"/>
      <c r="G24" s="181"/>
      <c r="H24" s="181"/>
      <c r="I24" s="181"/>
    </row>
    <row r="25" spans="1:9" s="20" customFormat="1" ht="53.25" customHeight="1">
      <c r="A25" s="179" t="s">
        <v>50</v>
      </c>
      <c r="B25" s="289" t="s">
        <v>214</v>
      </c>
      <c r="C25" s="181">
        <f t="shared" si="2"/>
        <v>354615</v>
      </c>
      <c r="D25" s="181">
        <f>TP02!C30</f>
        <v>354615</v>
      </c>
      <c r="E25" s="181"/>
      <c r="F25" s="181"/>
      <c r="G25" s="181"/>
      <c r="H25" s="181"/>
      <c r="I25" s="181"/>
    </row>
    <row r="26" spans="1:9" s="20" customFormat="1" ht="22.5" customHeight="1">
      <c r="A26" s="179" t="s">
        <v>50</v>
      </c>
      <c r="B26" s="257" t="s">
        <v>72</v>
      </c>
      <c r="C26" s="181">
        <f t="shared" si="2"/>
        <v>15000</v>
      </c>
      <c r="D26" s="181"/>
      <c r="E26" s="181"/>
      <c r="F26" s="181"/>
      <c r="G26" s="181"/>
      <c r="H26" s="181"/>
      <c r="I26" s="181">
        <f>TP11!C30</f>
        <v>15000</v>
      </c>
    </row>
    <row r="27" spans="1:9" s="16" customFormat="1" ht="24" customHeight="1">
      <c r="A27" s="270">
        <v>4</v>
      </c>
      <c r="B27" s="288" t="s">
        <v>43</v>
      </c>
      <c r="C27" s="271">
        <f>SUM(C28:C30)</f>
        <v>248149</v>
      </c>
      <c r="D27" s="271">
        <f aca="true" t="shared" si="4" ref="D27:I27">SUM(D28:D30)</f>
        <v>0</v>
      </c>
      <c r="E27" s="271">
        <f t="shared" si="4"/>
        <v>0</v>
      </c>
      <c r="F27" s="271">
        <f t="shared" si="4"/>
        <v>0</v>
      </c>
      <c r="G27" s="271">
        <f t="shared" si="4"/>
        <v>233149</v>
      </c>
      <c r="H27" s="271">
        <f t="shared" si="4"/>
        <v>0</v>
      </c>
      <c r="I27" s="271">
        <f t="shared" si="4"/>
        <v>15000</v>
      </c>
    </row>
    <row r="28" spans="1:9" s="20" customFormat="1" ht="39.75" customHeight="1">
      <c r="A28" s="179" t="s">
        <v>50</v>
      </c>
      <c r="B28" s="289" t="s">
        <v>149</v>
      </c>
      <c r="C28" s="181">
        <f t="shared" si="2"/>
        <v>39400</v>
      </c>
      <c r="D28" s="181"/>
      <c r="E28" s="181"/>
      <c r="F28" s="181"/>
      <c r="G28" s="181">
        <v>39400</v>
      </c>
      <c r="H28" s="181"/>
      <c r="I28" s="181"/>
    </row>
    <row r="29" spans="1:9" s="20" customFormat="1" ht="53.25" customHeight="1">
      <c r="A29" s="179" t="s">
        <v>50</v>
      </c>
      <c r="B29" s="289" t="s">
        <v>158</v>
      </c>
      <c r="C29" s="181">
        <f t="shared" si="2"/>
        <v>193749</v>
      </c>
      <c r="D29" s="181"/>
      <c r="E29" s="181"/>
      <c r="F29" s="181"/>
      <c r="G29" s="181">
        <v>193749</v>
      </c>
      <c r="H29" s="181"/>
      <c r="I29" s="181"/>
    </row>
    <row r="30" spans="1:9" s="20" customFormat="1" ht="22.5" customHeight="1">
      <c r="A30" s="179" t="s">
        <v>50</v>
      </c>
      <c r="B30" s="257" t="s">
        <v>72</v>
      </c>
      <c r="C30" s="181">
        <f t="shared" si="2"/>
        <v>15000</v>
      </c>
      <c r="D30" s="181"/>
      <c r="E30" s="181"/>
      <c r="F30" s="181"/>
      <c r="G30" s="181"/>
      <c r="H30" s="181"/>
      <c r="I30" s="181">
        <f>TP11!C32</f>
        <v>15000</v>
      </c>
    </row>
    <row r="31" spans="1:9" s="16" customFormat="1" ht="24" customHeight="1">
      <c r="A31" s="270">
        <v>5</v>
      </c>
      <c r="B31" s="288" t="s">
        <v>44</v>
      </c>
      <c r="C31" s="271">
        <f>C32</f>
        <v>15000</v>
      </c>
      <c r="D31" s="271">
        <f aca="true" t="shared" si="5" ref="D31:I31">D32</f>
        <v>0</v>
      </c>
      <c r="E31" s="271">
        <f t="shared" si="5"/>
        <v>0</v>
      </c>
      <c r="F31" s="271">
        <f t="shared" si="5"/>
        <v>0</v>
      </c>
      <c r="G31" s="271">
        <f t="shared" si="5"/>
        <v>0</v>
      </c>
      <c r="H31" s="271">
        <f t="shared" si="5"/>
        <v>0</v>
      </c>
      <c r="I31" s="271">
        <f t="shared" si="5"/>
        <v>15000</v>
      </c>
    </row>
    <row r="32" spans="1:9" s="20" customFormat="1" ht="22.5" customHeight="1">
      <c r="A32" s="179" t="s">
        <v>50</v>
      </c>
      <c r="B32" s="257" t="s">
        <v>72</v>
      </c>
      <c r="C32" s="181">
        <f t="shared" si="2"/>
        <v>15000</v>
      </c>
      <c r="D32" s="181"/>
      <c r="E32" s="181"/>
      <c r="F32" s="181"/>
      <c r="G32" s="181"/>
      <c r="H32" s="181"/>
      <c r="I32" s="181">
        <f>TP11!C34</f>
        <v>15000</v>
      </c>
    </row>
    <row r="33" spans="1:9" s="16" customFormat="1" ht="24" customHeight="1">
      <c r="A33" s="270">
        <v>6</v>
      </c>
      <c r="B33" s="288" t="s">
        <v>31</v>
      </c>
      <c r="C33" s="271">
        <f>C34</f>
        <v>480200</v>
      </c>
      <c r="D33" s="271">
        <f aca="true" t="shared" si="6" ref="D33:I33">D34</f>
        <v>0</v>
      </c>
      <c r="E33" s="271">
        <f t="shared" si="6"/>
        <v>480200</v>
      </c>
      <c r="F33" s="271">
        <f t="shared" si="6"/>
        <v>0</v>
      </c>
      <c r="G33" s="271">
        <f t="shared" si="6"/>
        <v>0</v>
      </c>
      <c r="H33" s="271">
        <f t="shared" si="6"/>
        <v>0</v>
      </c>
      <c r="I33" s="271">
        <f t="shared" si="6"/>
        <v>0</v>
      </c>
    </row>
    <row r="34" spans="1:10" s="228" customFormat="1" ht="22.5" customHeight="1">
      <c r="A34" s="186" t="s">
        <v>50</v>
      </c>
      <c r="B34" s="266" t="s">
        <v>51</v>
      </c>
      <c r="C34" s="188">
        <f t="shared" si="2"/>
        <v>480200</v>
      </c>
      <c r="D34" s="188"/>
      <c r="E34" s="267">
        <v>480200</v>
      </c>
      <c r="F34" s="188"/>
      <c r="G34" s="188"/>
      <c r="H34" s="188"/>
      <c r="I34" s="188"/>
      <c r="J34" s="305"/>
    </row>
    <row r="35" spans="1:9" s="306" customFormat="1" ht="24" customHeight="1">
      <c r="A35" s="268">
        <v>7</v>
      </c>
      <c r="B35" s="287" t="s">
        <v>1</v>
      </c>
      <c r="C35" s="269">
        <f>SUM(C36:C39)</f>
        <v>295170</v>
      </c>
      <c r="D35" s="269">
        <f aca="true" t="shared" si="7" ref="D35:I35">SUM(D36:D39)</f>
        <v>0</v>
      </c>
      <c r="E35" s="269">
        <f t="shared" si="7"/>
        <v>0</v>
      </c>
      <c r="F35" s="269">
        <f t="shared" si="7"/>
        <v>0</v>
      </c>
      <c r="G35" s="269">
        <f t="shared" si="7"/>
        <v>0</v>
      </c>
      <c r="H35" s="269">
        <f t="shared" si="7"/>
        <v>280170</v>
      </c>
      <c r="I35" s="269">
        <f t="shared" si="7"/>
        <v>15000</v>
      </c>
    </row>
    <row r="36" spans="1:9" s="285" customFormat="1" ht="39.75" customHeight="1">
      <c r="A36" s="179" t="s">
        <v>50</v>
      </c>
      <c r="B36" s="289" t="s">
        <v>159</v>
      </c>
      <c r="C36" s="181">
        <f t="shared" si="2"/>
        <v>48770</v>
      </c>
      <c r="D36" s="181"/>
      <c r="E36" s="181"/>
      <c r="F36" s="181"/>
      <c r="G36" s="181"/>
      <c r="H36" s="181">
        <v>48770</v>
      </c>
      <c r="I36" s="181"/>
    </row>
    <row r="37" spans="1:9" s="20" customFormat="1" ht="39.75" customHeight="1">
      <c r="A37" s="179" t="s">
        <v>50</v>
      </c>
      <c r="B37" s="289" t="s">
        <v>160</v>
      </c>
      <c r="C37" s="181">
        <f t="shared" si="2"/>
        <v>85000</v>
      </c>
      <c r="D37" s="181"/>
      <c r="E37" s="181"/>
      <c r="F37" s="181"/>
      <c r="G37" s="181"/>
      <c r="H37" s="181">
        <v>85000</v>
      </c>
      <c r="I37" s="181"/>
    </row>
    <row r="38" spans="1:9" s="20" customFormat="1" ht="39.75" customHeight="1">
      <c r="A38" s="179" t="s">
        <v>50</v>
      </c>
      <c r="B38" s="289" t="s">
        <v>161</v>
      </c>
      <c r="C38" s="181">
        <f t="shared" si="2"/>
        <v>146400</v>
      </c>
      <c r="D38" s="181"/>
      <c r="E38" s="181"/>
      <c r="F38" s="181"/>
      <c r="G38" s="181"/>
      <c r="H38" s="181">
        <v>146400</v>
      </c>
      <c r="I38" s="181"/>
    </row>
    <row r="39" spans="1:10" s="21" customFormat="1" ht="22.5" customHeight="1">
      <c r="A39" s="179" t="s">
        <v>50</v>
      </c>
      <c r="B39" s="257" t="s">
        <v>72</v>
      </c>
      <c r="C39" s="181">
        <f t="shared" si="2"/>
        <v>15000</v>
      </c>
      <c r="D39" s="181"/>
      <c r="E39" s="261"/>
      <c r="F39" s="181"/>
      <c r="G39" s="181"/>
      <c r="H39" s="181"/>
      <c r="I39" s="181">
        <v>15000</v>
      </c>
      <c r="J39" s="22"/>
    </row>
    <row r="40" spans="1:9" s="16" customFormat="1" ht="24" customHeight="1">
      <c r="A40" s="270">
        <v>8</v>
      </c>
      <c r="B40" s="288" t="s">
        <v>22</v>
      </c>
      <c r="C40" s="271">
        <f>SUM(C41:C43)</f>
        <v>241049</v>
      </c>
      <c r="D40" s="271">
        <f aca="true" t="shared" si="8" ref="D40:I40">SUM(D41:D43)</f>
        <v>0</v>
      </c>
      <c r="E40" s="271">
        <f t="shared" si="8"/>
        <v>0</v>
      </c>
      <c r="F40" s="271">
        <f t="shared" si="8"/>
        <v>226049</v>
      </c>
      <c r="G40" s="271">
        <f t="shared" si="8"/>
        <v>0</v>
      </c>
      <c r="H40" s="271">
        <f t="shared" si="8"/>
        <v>0</v>
      </c>
      <c r="I40" s="271">
        <f t="shared" si="8"/>
        <v>15000</v>
      </c>
    </row>
    <row r="41" spans="1:9" s="20" customFormat="1" ht="51.75" customHeight="1">
      <c r="A41" s="179" t="s">
        <v>50</v>
      </c>
      <c r="B41" s="289" t="s">
        <v>244</v>
      </c>
      <c r="C41" s="181">
        <f t="shared" si="2"/>
        <v>99668</v>
      </c>
      <c r="D41" s="181"/>
      <c r="E41" s="181"/>
      <c r="F41" s="181">
        <v>99668</v>
      </c>
      <c r="G41" s="181"/>
      <c r="H41" s="181"/>
      <c r="I41" s="181"/>
    </row>
    <row r="42" spans="1:9" s="256" customFormat="1" ht="39" customHeight="1">
      <c r="A42" s="179" t="s">
        <v>50</v>
      </c>
      <c r="B42" s="289" t="s">
        <v>245</v>
      </c>
      <c r="C42" s="181">
        <f t="shared" si="2"/>
        <v>126381</v>
      </c>
      <c r="D42" s="181"/>
      <c r="E42" s="181"/>
      <c r="F42" s="265">
        <v>126381</v>
      </c>
      <c r="G42" s="181"/>
      <c r="H42" s="181"/>
      <c r="I42" s="181"/>
    </row>
    <row r="43" spans="1:10" s="21" customFormat="1" ht="22.5" customHeight="1">
      <c r="A43" s="179" t="s">
        <v>50</v>
      </c>
      <c r="B43" s="257" t="s">
        <v>72</v>
      </c>
      <c r="C43" s="181">
        <f t="shared" si="2"/>
        <v>15000</v>
      </c>
      <c r="D43" s="181"/>
      <c r="E43" s="261"/>
      <c r="F43" s="181"/>
      <c r="G43" s="181"/>
      <c r="H43" s="181"/>
      <c r="I43" s="181">
        <v>15000</v>
      </c>
      <c r="J43" s="22"/>
    </row>
    <row r="44" spans="1:9" s="16" customFormat="1" ht="24" customHeight="1">
      <c r="A44" s="270">
        <v>9</v>
      </c>
      <c r="B44" s="288" t="s">
        <v>45</v>
      </c>
      <c r="C44" s="271">
        <f>SUM(C45:C51)</f>
        <v>2145864</v>
      </c>
      <c r="D44" s="271">
        <f aca="true" t="shared" si="9" ref="D44:I44">SUM(D45:D51)</f>
        <v>0</v>
      </c>
      <c r="E44" s="271">
        <f t="shared" si="9"/>
        <v>2130864</v>
      </c>
      <c r="F44" s="271">
        <f t="shared" si="9"/>
        <v>0</v>
      </c>
      <c r="G44" s="271">
        <f t="shared" si="9"/>
        <v>0</v>
      </c>
      <c r="H44" s="271">
        <f t="shared" si="9"/>
        <v>0</v>
      </c>
      <c r="I44" s="271">
        <f t="shared" si="9"/>
        <v>15000</v>
      </c>
    </row>
    <row r="45" spans="1:9" s="21" customFormat="1" ht="36" customHeight="1">
      <c r="A45" s="179" t="s">
        <v>50</v>
      </c>
      <c r="B45" s="260" t="s">
        <v>118</v>
      </c>
      <c r="C45" s="181">
        <f t="shared" si="2"/>
        <v>1200000</v>
      </c>
      <c r="D45" s="181"/>
      <c r="E45" s="181">
        <f>TP03!C29</f>
        <v>1200000</v>
      </c>
      <c r="F45" s="181"/>
      <c r="G45" s="181"/>
      <c r="H45" s="181"/>
      <c r="I45" s="181"/>
    </row>
    <row r="46" spans="1:9" s="21" customFormat="1" ht="22.5" customHeight="1">
      <c r="A46" s="179" t="s">
        <v>50</v>
      </c>
      <c r="B46" s="260" t="s">
        <v>119</v>
      </c>
      <c r="C46" s="181">
        <f t="shared" si="2"/>
        <v>60000</v>
      </c>
      <c r="D46" s="181"/>
      <c r="E46" s="261">
        <v>60000</v>
      </c>
      <c r="F46" s="181"/>
      <c r="G46" s="181"/>
      <c r="H46" s="181"/>
      <c r="I46" s="181"/>
    </row>
    <row r="47" spans="1:9" s="21" customFormat="1" ht="37.5" customHeight="1">
      <c r="A47" s="179" t="s">
        <v>50</v>
      </c>
      <c r="B47" s="260" t="s">
        <v>121</v>
      </c>
      <c r="C47" s="181">
        <f t="shared" si="2"/>
        <v>314964</v>
      </c>
      <c r="D47" s="181"/>
      <c r="E47" s="261">
        <v>314964</v>
      </c>
      <c r="F47" s="181"/>
      <c r="G47" s="181"/>
      <c r="H47" s="181"/>
      <c r="I47" s="181"/>
    </row>
    <row r="48" spans="1:9" s="228" customFormat="1" ht="22.5" customHeight="1">
      <c r="A48" s="186" t="s">
        <v>50</v>
      </c>
      <c r="B48" s="262" t="s">
        <v>237</v>
      </c>
      <c r="C48" s="188">
        <f t="shared" si="2"/>
        <v>51400</v>
      </c>
      <c r="D48" s="188"/>
      <c r="E48" s="267">
        <v>51400</v>
      </c>
      <c r="F48" s="188"/>
      <c r="G48" s="188"/>
      <c r="H48" s="188"/>
      <c r="I48" s="188"/>
    </row>
    <row r="49" spans="1:9" s="307" customFormat="1" ht="36.75" customHeight="1">
      <c r="A49" s="175" t="s">
        <v>50</v>
      </c>
      <c r="B49" s="295" t="s">
        <v>123</v>
      </c>
      <c r="C49" s="177">
        <f t="shared" si="2"/>
        <v>28500</v>
      </c>
      <c r="D49" s="177"/>
      <c r="E49" s="296">
        <v>28500</v>
      </c>
      <c r="F49" s="177"/>
      <c r="G49" s="177"/>
      <c r="H49" s="177"/>
      <c r="I49" s="177"/>
    </row>
    <row r="50" spans="1:9" s="304" customFormat="1" ht="22.5" customHeight="1">
      <c r="A50" s="179" t="s">
        <v>50</v>
      </c>
      <c r="B50" s="260" t="s">
        <v>124</v>
      </c>
      <c r="C50" s="181">
        <f t="shared" si="2"/>
        <v>476000</v>
      </c>
      <c r="D50" s="181"/>
      <c r="E50" s="261">
        <v>476000</v>
      </c>
      <c r="F50" s="181"/>
      <c r="G50" s="181"/>
      <c r="H50" s="181"/>
      <c r="I50" s="181"/>
    </row>
    <row r="51" spans="1:10" s="21" customFormat="1" ht="22.5" customHeight="1">
      <c r="A51" s="179" t="s">
        <v>50</v>
      </c>
      <c r="B51" s="257" t="s">
        <v>72</v>
      </c>
      <c r="C51" s="181">
        <f t="shared" si="2"/>
        <v>15000</v>
      </c>
      <c r="D51" s="181"/>
      <c r="E51" s="261"/>
      <c r="F51" s="181"/>
      <c r="G51" s="181"/>
      <c r="H51" s="181"/>
      <c r="I51" s="181">
        <v>15000</v>
      </c>
      <c r="J51" s="22"/>
    </row>
    <row r="52" spans="1:9" s="16" customFormat="1" ht="24" customHeight="1">
      <c r="A52" s="270">
        <v>10</v>
      </c>
      <c r="B52" s="288" t="s">
        <v>14</v>
      </c>
      <c r="C52" s="271">
        <f>SUM(C53:C56)</f>
        <v>204111</v>
      </c>
      <c r="D52" s="271">
        <f aca="true" t="shared" si="10" ref="D52:I52">SUM(D53:D56)</f>
        <v>0</v>
      </c>
      <c r="E52" s="271">
        <f t="shared" si="10"/>
        <v>0</v>
      </c>
      <c r="F52" s="271">
        <f t="shared" si="10"/>
        <v>0</v>
      </c>
      <c r="G52" s="271">
        <f t="shared" si="10"/>
        <v>0</v>
      </c>
      <c r="H52" s="271">
        <f t="shared" si="10"/>
        <v>0</v>
      </c>
      <c r="I52" s="271">
        <f t="shared" si="10"/>
        <v>204111</v>
      </c>
    </row>
    <row r="53" spans="1:9" s="21" customFormat="1" ht="36.75" customHeight="1">
      <c r="A53" s="179" t="s">
        <v>50</v>
      </c>
      <c r="B53" s="260" t="s">
        <v>206</v>
      </c>
      <c r="C53" s="181">
        <f t="shared" si="2"/>
        <v>63729</v>
      </c>
      <c r="D53" s="181"/>
      <c r="E53" s="261"/>
      <c r="F53" s="181"/>
      <c r="G53" s="181"/>
      <c r="H53" s="181"/>
      <c r="I53" s="181">
        <v>63729</v>
      </c>
    </row>
    <row r="54" spans="1:9" s="21" customFormat="1" ht="36.75" customHeight="1">
      <c r="A54" s="179" t="s">
        <v>50</v>
      </c>
      <c r="B54" s="260" t="s">
        <v>204</v>
      </c>
      <c r="C54" s="181">
        <f t="shared" si="2"/>
        <v>63729</v>
      </c>
      <c r="D54" s="181"/>
      <c r="E54" s="261"/>
      <c r="F54" s="181"/>
      <c r="G54" s="181"/>
      <c r="H54" s="181"/>
      <c r="I54" s="181">
        <v>63729</v>
      </c>
    </row>
    <row r="55" spans="1:9" s="21" customFormat="1" ht="36.75" customHeight="1">
      <c r="A55" s="179" t="s">
        <v>50</v>
      </c>
      <c r="B55" s="260" t="s">
        <v>205</v>
      </c>
      <c r="C55" s="181">
        <f t="shared" si="2"/>
        <v>61653</v>
      </c>
      <c r="D55" s="181"/>
      <c r="E55" s="261"/>
      <c r="F55" s="181"/>
      <c r="G55" s="181"/>
      <c r="H55" s="181"/>
      <c r="I55" s="181">
        <v>61653</v>
      </c>
    </row>
    <row r="56" spans="1:10" s="21" customFormat="1" ht="22.5" customHeight="1">
      <c r="A56" s="179" t="s">
        <v>50</v>
      </c>
      <c r="B56" s="257" t="s">
        <v>72</v>
      </c>
      <c r="C56" s="181">
        <f t="shared" si="2"/>
        <v>15000</v>
      </c>
      <c r="D56" s="181"/>
      <c r="E56" s="261"/>
      <c r="F56" s="181"/>
      <c r="G56" s="181"/>
      <c r="H56" s="181"/>
      <c r="I56" s="181">
        <v>15000</v>
      </c>
      <c r="J56" s="22"/>
    </row>
    <row r="57" spans="1:9" s="16" customFormat="1" ht="24" customHeight="1">
      <c r="A57" s="270">
        <v>11</v>
      </c>
      <c r="B57" s="288" t="s">
        <v>3</v>
      </c>
      <c r="C57" s="271">
        <f>C58</f>
        <v>20000</v>
      </c>
      <c r="D57" s="271">
        <f aca="true" t="shared" si="11" ref="D57:I57">D58</f>
        <v>0</v>
      </c>
      <c r="E57" s="271">
        <f t="shared" si="11"/>
        <v>0</v>
      </c>
      <c r="F57" s="271">
        <f t="shared" si="11"/>
        <v>0</v>
      </c>
      <c r="G57" s="271">
        <f t="shared" si="11"/>
        <v>0</v>
      </c>
      <c r="H57" s="271">
        <f t="shared" si="11"/>
        <v>0</v>
      </c>
      <c r="I57" s="271">
        <f t="shared" si="11"/>
        <v>20000</v>
      </c>
    </row>
    <row r="58" spans="1:10" s="21" customFormat="1" ht="24" customHeight="1">
      <c r="A58" s="179" t="s">
        <v>50</v>
      </c>
      <c r="B58" s="257" t="s">
        <v>72</v>
      </c>
      <c r="C58" s="181">
        <f t="shared" si="2"/>
        <v>20000</v>
      </c>
      <c r="D58" s="181"/>
      <c r="E58" s="261"/>
      <c r="F58" s="181"/>
      <c r="G58" s="181"/>
      <c r="H58" s="181"/>
      <c r="I58" s="181">
        <f>TP11!C44</f>
        <v>20000</v>
      </c>
      <c r="J58" s="22"/>
    </row>
    <row r="59" spans="1:9" s="16" customFormat="1" ht="24" customHeight="1">
      <c r="A59" s="270">
        <v>12</v>
      </c>
      <c r="B59" s="288" t="s">
        <v>13</v>
      </c>
      <c r="C59" s="271">
        <f>C60</f>
        <v>20000</v>
      </c>
      <c r="D59" s="271">
        <f aca="true" t="shared" si="12" ref="D59:I59">D60</f>
        <v>0</v>
      </c>
      <c r="E59" s="271">
        <f t="shared" si="12"/>
        <v>0</v>
      </c>
      <c r="F59" s="271">
        <f t="shared" si="12"/>
        <v>0</v>
      </c>
      <c r="G59" s="271">
        <f t="shared" si="12"/>
        <v>0</v>
      </c>
      <c r="H59" s="271">
        <f t="shared" si="12"/>
        <v>0</v>
      </c>
      <c r="I59" s="271">
        <f t="shared" si="12"/>
        <v>20000</v>
      </c>
    </row>
    <row r="60" spans="1:10" s="21" customFormat="1" ht="24" customHeight="1">
      <c r="A60" s="179" t="s">
        <v>50</v>
      </c>
      <c r="B60" s="257" t="s">
        <v>72</v>
      </c>
      <c r="C60" s="181">
        <f t="shared" si="2"/>
        <v>20000</v>
      </c>
      <c r="D60" s="181"/>
      <c r="E60" s="261"/>
      <c r="F60" s="181"/>
      <c r="G60" s="181"/>
      <c r="H60" s="181"/>
      <c r="I60" s="181">
        <f>TP11!C46</f>
        <v>20000</v>
      </c>
      <c r="J60" s="22"/>
    </row>
    <row r="61" spans="1:9" s="16" customFormat="1" ht="24" customHeight="1">
      <c r="A61" s="270">
        <v>13</v>
      </c>
      <c r="B61" s="288" t="s">
        <v>19</v>
      </c>
      <c r="C61" s="271">
        <f>C62</f>
        <v>15000</v>
      </c>
      <c r="D61" s="271">
        <f aca="true" t="shared" si="13" ref="D61:I61">D62</f>
        <v>0</v>
      </c>
      <c r="E61" s="271">
        <f t="shared" si="13"/>
        <v>0</v>
      </c>
      <c r="F61" s="271">
        <f t="shared" si="13"/>
        <v>0</v>
      </c>
      <c r="G61" s="271">
        <f t="shared" si="13"/>
        <v>0</v>
      </c>
      <c r="H61" s="271">
        <f t="shared" si="13"/>
        <v>0</v>
      </c>
      <c r="I61" s="271">
        <f t="shared" si="13"/>
        <v>15000</v>
      </c>
    </row>
    <row r="62" spans="1:10" s="21" customFormat="1" ht="24" customHeight="1">
      <c r="A62" s="179" t="s">
        <v>50</v>
      </c>
      <c r="B62" s="257" t="s">
        <v>72</v>
      </c>
      <c r="C62" s="181">
        <f t="shared" si="2"/>
        <v>15000</v>
      </c>
      <c r="D62" s="181"/>
      <c r="E62" s="261"/>
      <c r="F62" s="181"/>
      <c r="G62" s="181"/>
      <c r="H62" s="181"/>
      <c r="I62" s="181">
        <v>15000</v>
      </c>
      <c r="J62" s="22"/>
    </row>
    <row r="63" spans="1:9" s="16" customFormat="1" ht="24" customHeight="1">
      <c r="A63" s="270">
        <v>14</v>
      </c>
      <c r="B63" s="288" t="s">
        <v>28</v>
      </c>
      <c r="C63" s="271">
        <f>C64</f>
        <v>15000</v>
      </c>
      <c r="D63" s="271">
        <f aca="true" t="shared" si="14" ref="D63:I63">D64</f>
        <v>0</v>
      </c>
      <c r="E63" s="271">
        <f t="shared" si="14"/>
        <v>0</v>
      </c>
      <c r="F63" s="271">
        <f t="shared" si="14"/>
        <v>0</v>
      </c>
      <c r="G63" s="271">
        <f t="shared" si="14"/>
        <v>0</v>
      </c>
      <c r="H63" s="271">
        <f t="shared" si="14"/>
        <v>0</v>
      </c>
      <c r="I63" s="271">
        <f t="shared" si="14"/>
        <v>15000</v>
      </c>
    </row>
    <row r="64" spans="1:10" s="21" customFormat="1" ht="24" customHeight="1">
      <c r="A64" s="179" t="s">
        <v>50</v>
      </c>
      <c r="B64" s="257" t="s">
        <v>72</v>
      </c>
      <c r="C64" s="181">
        <f t="shared" si="2"/>
        <v>15000</v>
      </c>
      <c r="D64" s="181"/>
      <c r="E64" s="261"/>
      <c r="F64" s="181"/>
      <c r="G64" s="181"/>
      <c r="H64" s="181"/>
      <c r="I64" s="181">
        <v>15000</v>
      </c>
      <c r="J64" s="22"/>
    </row>
    <row r="65" spans="1:9" s="301" customFormat="1" ht="24" customHeight="1">
      <c r="A65" s="298">
        <v>15</v>
      </c>
      <c r="B65" s="299" t="s">
        <v>16</v>
      </c>
      <c r="C65" s="300">
        <f>SUM(C66:C71)</f>
        <v>235000</v>
      </c>
      <c r="D65" s="300">
        <f aca="true" t="shared" si="15" ref="D65:I65">SUM(D66:D71)</f>
        <v>0</v>
      </c>
      <c r="E65" s="300">
        <f t="shared" si="15"/>
        <v>220000</v>
      </c>
      <c r="F65" s="300">
        <f t="shared" si="15"/>
        <v>0</v>
      </c>
      <c r="G65" s="300">
        <f t="shared" si="15"/>
        <v>0</v>
      </c>
      <c r="H65" s="300">
        <f t="shared" si="15"/>
        <v>0</v>
      </c>
      <c r="I65" s="300">
        <f t="shared" si="15"/>
        <v>15000</v>
      </c>
    </row>
    <row r="66" spans="1:9" s="286" customFormat="1" ht="52.5" customHeight="1">
      <c r="A66" s="297" t="s">
        <v>50</v>
      </c>
      <c r="B66" s="308" t="s">
        <v>127</v>
      </c>
      <c r="C66" s="177">
        <f t="shared" si="2"/>
        <v>40800</v>
      </c>
      <c r="D66" s="177"/>
      <c r="E66" s="296">
        <v>40800</v>
      </c>
      <c r="F66" s="177"/>
      <c r="G66" s="177"/>
      <c r="H66" s="177"/>
      <c r="I66" s="177"/>
    </row>
    <row r="67" spans="1:9" s="285" customFormat="1" ht="37.5" customHeight="1">
      <c r="A67" s="263" t="s">
        <v>50</v>
      </c>
      <c r="B67" s="290" t="s">
        <v>128</v>
      </c>
      <c r="C67" s="181">
        <f t="shared" si="2"/>
        <v>100000</v>
      </c>
      <c r="D67" s="181"/>
      <c r="E67" s="261">
        <v>100000</v>
      </c>
      <c r="F67" s="181"/>
      <c r="G67" s="181"/>
      <c r="H67" s="181"/>
      <c r="I67" s="181"/>
    </row>
    <row r="68" spans="1:9" s="20" customFormat="1" ht="22.5" customHeight="1">
      <c r="A68" s="263" t="s">
        <v>50</v>
      </c>
      <c r="B68" s="290" t="s">
        <v>129</v>
      </c>
      <c r="C68" s="181">
        <f t="shared" si="2"/>
        <v>23300</v>
      </c>
      <c r="D68" s="181"/>
      <c r="E68" s="261">
        <f>21500+1800</f>
        <v>23300</v>
      </c>
      <c r="F68" s="181"/>
      <c r="G68" s="181"/>
      <c r="H68" s="181"/>
      <c r="I68" s="181"/>
    </row>
    <row r="69" spans="1:9" s="20" customFormat="1" ht="22.5" customHeight="1">
      <c r="A69" s="263" t="s">
        <v>50</v>
      </c>
      <c r="B69" s="290" t="s">
        <v>152</v>
      </c>
      <c r="C69" s="181">
        <f t="shared" si="2"/>
        <v>25500</v>
      </c>
      <c r="D69" s="181"/>
      <c r="E69" s="261">
        <v>25500</v>
      </c>
      <c r="F69" s="181"/>
      <c r="G69" s="181"/>
      <c r="H69" s="181"/>
      <c r="I69" s="181"/>
    </row>
    <row r="70" spans="1:9" s="20" customFormat="1" ht="54" customHeight="1">
      <c r="A70" s="263" t="s">
        <v>50</v>
      </c>
      <c r="B70" s="290" t="s">
        <v>130</v>
      </c>
      <c r="C70" s="181">
        <f t="shared" si="2"/>
        <v>30400</v>
      </c>
      <c r="D70" s="181"/>
      <c r="E70" s="261">
        <v>30400</v>
      </c>
      <c r="F70" s="181"/>
      <c r="G70" s="181"/>
      <c r="H70" s="181"/>
      <c r="I70" s="181"/>
    </row>
    <row r="71" spans="1:10" s="21" customFormat="1" ht="22.5" customHeight="1">
      <c r="A71" s="179" t="s">
        <v>50</v>
      </c>
      <c r="B71" s="257" t="s">
        <v>72</v>
      </c>
      <c r="C71" s="181">
        <f t="shared" si="2"/>
        <v>15000</v>
      </c>
      <c r="D71" s="181"/>
      <c r="E71" s="261"/>
      <c r="F71" s="181"/>
      <c r="G71" s="181"/>
      <c r="H71" s="181"/>
      <c r="I71" s="181">
        <v>15000</v>
      </c>
      <c r="J71" s="22"/>
    </row>
    <row r="72" spans="1:9" s="16" customFormat="1" ht="24" customHeight="1">
      <c r="A72" s="270">
        <v>16</v>
      </c>
      <c r="B72" s="288" t="s">
        <v>46</v>
      </c>
      <c r="C72" s="271">
        <f>C73</f>
        <v>15000</v>
      </c>
      <c r="D72" s="271">
        <f aca="true" t="shared" si="16" ref="D72:I72">D73</f>
        <v>0</v>
      </c>
      <c r="E72" s="271">
        <f t="shared" si="16"/>
        <v>0</v>
      </c>
      <c r="F72" s="271">
        <f t="shared" si="16"/>
        <v>0</v>
      </c>
      <c r="G72" s="271">
        <f t="shared" si="16"/>
        <v>0</v>
      </c>
      <c r="H72" s="271">
        <f t="shared" si="16"/>
        <v>0</v>
      </c>
      <c r="I72" s="271">
        <f t="shared" si="16"/>
        <v>15000</v>
      </c>
    </row>
    <row r="73" spans="1:10" s="21" customFormat="1" ht="24" customHeight="1">
      <c r="A73" s="179" t="s">
        <v>50</v>
      </c>
      <c r="B73" s="257" t="s">
        <v>72</v>
      </c>
      <c r="C73" s="181">
        <f t="shared" si="2"/>
        <v>15000</v>
      </c>
      <c r="D73" s="181"/>
      <c r="E73" s="261"/>
      <c r="F73" s="181"/>
      <c r="G73" s="181"/>
      <c r="H73" s="181"/>
      <c r="I73" s="181">
        <v>15000</v>
      </c>
      <c r="J73" s="22"/>
    </row>
    <row r="74" spans="1:9" s="16" customFormat="1" ht="24" customHeight="1">
      <c r="A74" s="270">
        <v>17</v>
      </c>
      <c r="B74" s="288" t="s">
        <v>20</v>
      </c>
      <c r="C74" s="271">
        <f>C75</f>
        <v>15000</v>
      </c>
      <c r="D74" s="271">
        <f aca="true" t="shared" si="17" ref="D74:I74">D75</f>
        <v>0</v>
      </c>
      <c r="E74" s="271">
        <f t="shared" si="17"/>
        <v>0</v>
      </c>
      <c r="F74" s="271">
        <f t="shared" si="17"/>
        <v>0</v>
      </c>
      <c r="G74" s="271">
        <f t="shared" si="17"/>
        <v>0</v>
      </c>
      <c r="H74" s="271">
        <f t="shared" si="17"/>
        <v>0</v>
      </c>
      <c r="I74" s="271">
        <f t="shared" si="17"/>
        <v>15000</v>
      </c>
    </row>
    <row r="75" spans="1:10" s="21" customFormat="1" ht="24" customHeight="1">
      <c r="A75" s="179" t="s">
        <v>50</v>
      </c>
      <c r="B75" s="257" t="s">
        <v>72</v>
      </c>
      <c r="C75" s="181">
        <f t="shared" si="2"/>
        <v>15000</v>
      </c>
      <c r="D75" s="181"/>
      <c r="E75" s="261"/>
      <c r="F75" s="181"/>
      <c r="G75" s="181"/>
      <c r="H75" s="181"/>
      <c r="I75" s="181">
        <v>15000</v>
      </c>
      <c r="J75" s="22"/>
    </row>
    <row r="76" spans="1:9" s="16" customFormat="1" ht="24" customHeight="1">
      <c r="A76" s="270">
        <v>18</v>
      </c>
      <c r="B76" s="288" t="s">
        <v>47</v>
      </c>
      <c r="C76" s="271">
        <f>C77</f>
        <v>15000</v>
      </c>
      <c r="D76" s="271">
        <f aca="true" t="shared" si="18" ref="D76:I76">D77</f>
        <v>0</v>
      </c>
      <c r="E76" s="271">
        <f t="shared" si="18"/>
        <v>0</v>
      </c>
      <c r="F76" s="271">
        <f t="shared" si="18"/>
        <v>0</v>
      </c>
      <c r="G76" s="271">
        <f t="shared" si="18"/>
        <v>0</v>
      </c>
      <c r="H76" s="271">
        <f t="shared" si="18"/>
        <v>0</v>
      </c>
      <c r="I76" s="271">
        <f t="shared" si="18"/>
        <v>15000</v>
      </c>
    </row>
    <row r="77" spans="1:10" s="21" customFormat="1" ht="24" customHeight="1">
      <c r="A77" s="179" t="s">
        <v>50</v>
      </c>
      <c r="B77" s="257" t="s">
        <v>72</v>
      </c>
      <c r="C77" s="181">
        <f t="shared" si="2"/>
        <v>15000</v>
      </c>
      <c r="D77" s="181"/>
      <c r="E77" s="261"/>
      <c r="F77" s="181"/>
      <c r="G77" s="181"/>
      <c r="H77" s="181"/>
      <c r="I77" s="181">
        <v>15000</v>
      </c>
      <c r="J77" s="22"/>
    </row>
    <row r="78" spans="1:9" s="16" customFormat="1" ht="24" customHeight="1">
      <c r="A78" s="270">
        <v>19</v>
      </c>
      <c r="B78" s="288" t="s">
        <v>18</v>
      </c>
      <c r="C78" s="271">
        <f>C79</f>
        <v>15000</v>
      </c>
      <c r="D78" s="271">
        <f aca="true" t="shared" si="19" ref="D78:I78">D79</f>
        <v>0</v>
      </c>
      <c r="E78" s="271">
        <f t="shared" si="19"/>
        <v>0</v>
      </c>
      <c r="F78" s="271">
        <f t="shared" si="19"/>
        <v>0</v>
      </c>
      <c r="G78" s="271">
        <f t="shared" si="19"/>
        <v>0</v>
      </c>
      <c r="H78" s="271">
        <f t="shared" si="19"/>
        <v>0</v>
      </c>
      <c r="I78" s="271">
        <f t="shared" si="19"/>
        <v>15000</v>
      </c>
    </row>
    <row r="79" spans="1:10" s="21" customFormat="1" ht="24" customHeight="1">
      <c r="A79" s="179" t="s">
        <v>50</v>
      </c>
      <c r="B79" s="257" t="s">
        <v>72</v>
      </c>
      <c r="C79" s="181">
        <f t="shared" si="2"/>
        <v>15000</v>
      </c>
      <c r="D79" s="181"/>
      <c r="E79" s="261"/>
      <c r="F79" s="181"/>
      <c r="G79" s="181"/>
      <c r="H79" s="181"/>
      <c r="I79" s="181">
        <v>15000</v>
      </c>
      <c r="J79" s="22"/>
    </row>
    <row r="80" spans="1:9" s="16" customFormat="1" ht="24" customHeight="1">
      <c r="A80" s="270">
        <v>20</v>
      </c>
      <c r="B80" s="288" t="s">
        <v>21</v>
      </c>
      <c r="C80" s="271">
        <f>C81</f>
        <v>15000</v>
      </c>
      <c r="D80" s="271">
        <f aca="true" t="shared" si="20" ref="D80:I80">D81</f>
        <v>0</v>
      </c>
      <c r="E80" s="271">
        <f t="shared" si="20"/>
        <v>0</v>
      </c>
      <c r="F80" s="271">
        <f t="shared" si="20"/>
        <v>0</v>
      </c>
      <c r="G80" s="271">
        <f t="shared" si="20"/>
        <v>0</v>
      </c>
      <c r="H80" s="271">
        <f t="shared" si="20"/>
        <v>0</v>
      </c>
      <c r="I80" s="271">
        <f t="shared" si="20"/>
        <v>15000</v>
      </c>
    </row>
    <row r="81" spans="1:10" s="228" customFormat="1" ht="24" customHeight="1">
      <c r="A81" s="186" t="s">
        <v>50</v>
      </c>
      <c r="B81" s="266" t="s">
        <v>72</v>
      </c>
      <c r="C81" s="188">
        <f t="shared" si="2"/>
        <v>15000</v>
      </c>
      <c r="D81" s="188"/>
      <c r="E81" s="267"/>
      <c r="F81" s="188"/>
      <c r="G81" s="188"/>
      <c r="H81" s="188"/>
      <c r="I81" s="188">
        <v>15000</v>
      </c>
      <c r="J81" s="305"/>
    </row>
    <row r="82" spans="1:9" s="309" customFormat="1" ht="24" customHeight="1">
      <c r="A82" s="268">
        <v>21</v>
      </c>
      <c r="B82" s="287" t="s">
        <v>15</v>
      </c>
      <c r="C82" s="269">
        <f>C83</f>
        <v>15000</v>
      </c>
      <c r="D82" s="269">
        <f aca="true" t="shared" si="21" ref="D82:I82">D83</f>
        <v>0</v>
      </c>
      <c r="E82" s="269">
        <f t="shared" si="21"/>
        <v>0</v>
      </c>
      <c r="F82" s="269">
        <f t="shared" si="21"/>
        <v>0</v>
      </c>
      <c r="G82" s="269">
        <f t="shared" si="21"/>
        <v>0</v>
      </c>
      <c r="H82" s="269">
        <f t="shared" si="21"/>
        <v>0</v>
      </c>
      <c r="I82" s="269">
        <f t="shared" si="21"/>
        <v>15000</v>
      </c>
    </row>
    <row r="83" spans="1:10" s="21" customFormat="1" ht="24" customHeight="1">
      <c r="A83" s="179" t="s">
        <v>50</v>
      </c>
      <c r="B83" s="257" t="s">
        <v>72</v>
      </c>
      <c r="C83" s="181">
        <f t="shared" si="2"/>
        <v>15000</v>
      </c>
      <c r="D83" s="181"/>
      <c r="E83" s="261"/>
      <c r="F83" s="181"/>
      <c r="G83" s="181"/>
      <c r="H83" s="181"/>
      <c r="I83" s="181">
        <v>15000</v>
      </c>
      <c r="J83" s="22"/>
    </row>
    <row r="84" spans="1:9" s="16" customFormat="1" ht="24" customHeight="1">
      <c r="A84" s="270">
        <v>22</v>
      </c>
      <c r="B84" s="288" t="s">
        <v>96</v>
      </c>
      <c r="C84" s="271">
        <f>C85</f>
        <v>15000</v>
      </c>
      <c r="D84" s="271">
        <f aca="true" t="shared" si="22" ref="D84:I84">D85</f>
        <v>0</v>
      </c>
      <c r="E84" s="271">
        <f t="shared" si="22"/>
        <v>0</v>
      </c>
      <c r="F84" s="271">
        <f t="shared" si="22"/>
        <v>0</v>
      </c>
      <c r="G84" s="271">
        <f t="shared" si="22"/>
        <v>0</v>
      </c>
      <c r="H84" s="271">
        <f t="shared" si="22"/>
        <v>0</v>
      </c>
      <c r="I84" s="271">
        <f t="shared" si="22"/>
        <v>15000</v>
      </c>
    </row>
    <row r="85" spans="1:10" s="21" customFormat="1" ht="24" customHeight="1">
      <c r="A85" s="186" t="s">
        <v>50</v>
      </c>
      <c r="B85" s="266" t="s">
        <v>72</v>
      </c>
      <c r="C85" s="188">
        <f t="shared" si="2"/>
        <v>15000</v>
      </c>
      <c r="D85" s="188"/>
      <c r="E85" s="267"/>
      <c r="F85" s="188"/>
      <c r="G85" s="188"/>
      <c r="H85" s="188"/>
      <c r="I85" s="188">
        <v>15000</v>
      </c>
      <c r="J85" s="22"/>
    </row>
  </sheetData>
  <sheetProtection/>
  <mergeCells count="8">
    <mergeCell ref="C6:I6"/>
    <mergeCell ref="B6:B8"/>
    <mergeCell ref="A6:A8"/>
    <mergeCell ref="A2:I2"/>
    <mergeCell ref="A3:I3"/>
    <mergeCell ref="G5:I5"/>
    <mergeCell ref="C7:C8"/>
    <mergeCell ref="D7:I7"/>
  </mergeCells>
  <printOptions horizontalCentered="1"/>
  <pageMargins left="0.511811023622047" right="0.511811023622047" top="0.47244094488189" bottom="0.47244094488189" header="0.31496062992126" footer="0.31496062992126"/>
  <pageSetup horizontalDpi="600" verticalDpi="600" orientation="landscape" paperSize="9" scale="95" r:id="rId1"/>
  <headerFooter>
    <oddHeader>&amp;CPage &amp;P</oddHeader>
  </headerFooter>
</worksheet>
</file>

<file path=xl/worksheets/sheet4.xml><?xml version="1.0" encoding="utf-8"?>
<worksheet xmlns="http://schemas.openxmlformats.org/spreadsheetml/2006/main" xmlns:r="http://schemas.openxmlformats.org/officeDocument/2006/relationships">
  <dimension ref="A1:N38"/>
  <sheetViews>
    <sheetView zoomScalePageLayoutView="0" workbookViewId="0" topLeftCell="A11">
      <selection activeCell="B28" sqref="B28"/>
    </sheetView>
  </sheetViews>
  <sheetFormatPr defaultColWidth="9.140625" defaultRowHeight="12.75"/>
  <cols>
    <col min="1" max="1" width="6.8515625" style="23" customWidth="1"/>
    <col min="2" max="2" width="29.7109375" style="23" customWidth="1"/>
    <col min="3" max="3" width="14.28125" style="23" customWidth="1"/>
    <col min="4" max="11" width="12.28125" style="23" customWidth="1"/>
    <col min="12" max="16384" width="9.140625" style="23" customWidth="1"/>
  </cols>
  <sheetData>
    <row r="1" ht="18.75" customHeight="1" hidden="1">
      <c r="K1" s="33" t="s">
        <v>98</v>
      </c>
    </row>
    <row r="2" spans="1:11" s="13" customFormat="1" ht="41.25" customHeight="1">
      <c r="A2" s="313" t="s">
        <v>196</v>
      </c>
      <c r="B2" s="313"/>
      <c r="C2" s="313"/>
      <c r="D2" s="313"/>
      <c r="E2" s="313"/>
      <c r="F2" s="313"/>
      <c r="G2" s="313"/>
      <c r="H2" s="313"/>
      <c r="I2" s="313"/>
      <c r="J2" s="313"/>
      <c r="K2" s="313"/>
    </row>
    <row r="3" spans="1:11" s="13" customFormat="1" ht="24.75" customHeight="1">
      <c r="A3" s="314" t="str">
        <f>TP02!A4</f>
        <v>(Kèm theo Tờ trình số:           /TTr-STC ngày           tháng 02 năm 2023 của Sở Tài chính)</v>
      </c>
      <c r="B3" s="314"/>
      <c r="C3" s="314"/>
      <c r="D3" s="314"/>
      <c r="E3" s="314"/>
      <c r="F3" s="314"/>
      <c r="G3" s="314"/>
      <c r="H3" s="314"/>
      <c r="I3" s="314"/>
      <c r="J3" s="314"/>
      <c r="K3" s="314"/>
    </row>
    <row r="4" spans="1:11" s="13" customFormat="1" ht="13.5" customHeight="1">
      <c r="A4" s="59"/>
      <c r="B4" s="59"/>
      <c r="C4" s="59"/>
      <c r="D4" s="59"/>
      <c r="E4" s="59"/>
      <c r="F4" s="59"/>
      <c r="G4" s="59"/>
      <c r="H4" s="59"/>
      <c r="I4" s="59"/>
      <c r="J4" s="59"/>
      <c r="K4" s="59"/>
    </row>
    <row r="5" spans="9:11" s="190" customFormat="1" ht="19.5" customHeight="1">
      <c r="I5" s="320" t="s">
        <v>97</v>
      </c>
      <c r="J5" s="320"/>
      <c r="K5" s="320"/>
    </row>
    <row r="6" spans="1:11" s="14" customFormat="1" ht="19.5" customHeight="1">
      <c r="A6" s="312" t="s">
        <v>87</v>
      </c>
      <c r="B6" s="311" t="s">
        <v>30</v>
      </c>
      <c r="C6" s="312" t="s">
        <v>86</v>
      </c>
      <c r="D6" s="321" t="s">
        <v>137</v>
      </c>
      <c r="E6" s="321"/>
      <c r="F6" s="321"/>
      <c r="G6" s="321"/>
      <c r="H6" s="321"/>
      <c r="I6" s="321"/>
      <c r="J6" s="321"/>
      <c r="K6" s="321"/>
    </row>
    <row r="7" spans="1:11" s="16" customFormat="1" ht="45.75" customHeight="1">
      <c r="A7" s="312"/>
      <c r="B7" s="311"/>
      <c r="C7" s="312"/>
      <c r="D7" s="15" t="s">
        <v>88</v>
      </c>
      <c r="E7" s="15" t="s">
        <v>89</v>
      </c>
      <c r="F7" s="15" t="s">
        <v>90</v>
      </c>
      <c r="G7" s="15" t="s">
        <v>91</v>
      </c>
      <c r="H7" s="15" t="s">
        <v>92</v>
      </c>
      <c r="I7" s="15" t="s">
        <v>93</v>
      </c>
      <c r="J7" s="15" t="s">
        <v>94</v>
      </c>
      <c r="K7" s="15" t="s">
        <v>95</v>
      </c>
    </row>
    <row r="8" spans="1:11" s="57" customFormat="1" ht="18" customHeight="1">
      <c r="A8" s="56" t="s">
        <v>4</v>
      </c>
      <c r="B8" s="56" t="s">
        <v>5</v>
      </c>
      <c r="C8" s="56" t="s">
        <v>6</v>
      </c>
      <c r="D8" s="56" t="s">
        <v>147</v>
      </c>
      <c r="E8" s="56" t="s">
        <v>7</v>
      </c>
      <c r="F8" s="56" t="s">
        <v>8</v>
      </c>
      <c r="G8" s="56" t="s">
        <v>9</v>
      </c>
      <c r="H8" s="56" t="s">
        <v>10</v>
      </c>
      <c r="I8" s="56" t="s">
        <v>11</v>
      </c>
      <c r="J8" s="56" t="s">
        <v>85</v>
      </c>
      <c r="K8" s="56" t="s">
        <v>12</v>
      </c>
    </row>
    <row r="9" spans="1:14" s="16" customFormat="1" ht="23.25" customHeight="1">
      <c r="A9" s="319" t="s">
        <v>2</v>
      </c>
      <c r="B9" s="317"/>
      <c r="C9" s="17">
        <f aca="true" t="shared" si="0" ref="C9:K9">SUM(C10:C38)</f>
        <v>41968000</v>
      </c>
      <c r="D9" s="17">
        <f t="shared" si="0"/>
        <v>5111883</v>
      </c>
      <c r="E9" s="17">
        <f t="shared" si="0"/>
        <v>10310910</v>
      </c>
      <c r="F9" s="17">
        <f t="shared" si="0"/>
        <v>13386000</v>
      </c>
      <c r="G9" s="17">
        <f t="shared" si="0"/>
        <v>6950000</v>
      </c>
      <c r="H9" s="17">
        <f t="shared" si="0"/>
        <v>226049</v>
      </c>
      <c r="I9" s="17">
        <f t="shared" si="0"/>
        <v>473149</v>
      </c>
      <c r="J9" s="17">
        <f t="shared" si="0"/>
        <v>280170</v>
      </c>
      <c r="K9" s="17">
        <f t="shared" si="0"/>
        <v>5229839</v>
      </c>
      <c r="L9" s="18"/>
      <c r="M9" s="18"/>
      <c r="N9" s="18"/>
    </row>
    <row r="10" spans="1:13" s="20" customFormat="1" ht="23.25" customHeight="1">
      <c r="A10" s="175">
        <v>1</v>
      </c>
      <c r="B10" s="176" t="s">
        <v>25</v>
      </c>
      <c r="C10" s="177">
        <f aca="true" t="shared" si="1" ref="C10:C38">SUM(D10:K10)</f>
        <v>2826000</v>
      </c>
      <c r="D10" s="177">
        <f>TP02!C9</f>
        <v>140000</v>
      </c>
      <c r="E10" s="177">
        <f>TP03!C20</f>
        <v>500000</v>
      </c>
      <c r="F10" s="178">
        <f>TP06!C9</f>
        <v>1566000</v>
      </c>
      <c r="G10" s="177">
        <f>TP07!C9+TP07!C20</f>
        <v>300000</v>
      </c>
      <c r="H10" s="177"/>
      <c r="I10" s="177"/>
      <c r="J10" s="177"/>
      <c r="K10" s="177">
        <f>TP11!C9+TP11!C68</f>
        <v>320000</v>
      </c>
      <c r="L10" s="19">
        <v>320000</v>
      </c>
      <c r="M10" s="19">
        <f>L10-K10</f>
        <v>0</v>
      </c>
    </row>
    <row r="11" spans="1:13" s="20" customFormat="1" ht="23.25" customHeight="1">
      <c r="A11" s="179">
        <v>2</v>
      </c>
      <c r="B11" s="180" t="s">
        <v>26</v>
      </c>
      <c r="C11" s="181">
        <f t="shared" si="1"/>
        <v>5832000</v>
      </c>
      <c r="D11" s="181">
        <f>TP02!C11+TP02!C21</f>
        <v>950000</v>
      </c>
      <c r="E11" s="181">
        <f>TP03!C22+TP03!C31+TP03!C48</f>
        <v>2855000</v>
      </c>
      <c r="F11" s="182">
        <f>TP06!C13</f>
        <v>1507000</v>
      </c>
      <c r="G11" s="181">
        <f>TP07!C26</f>
        <v>210000</v>
      </c>
      <c r="H11" s="181"/>
      <c r="I11" s="181">
        <f>TP09!C11</f>
        <v>90000</v>
      </c>
      <c r="J11" s="181"/>
      <c r="K11" s="181">
        <f>TP11!C11+TP11!C72</f>
        <v>220000</v>
      </c>
      <c r="L11" s="19">
        <v>220000</v>
      </c>
      <c r="M11" s="19">
        <f aca="true" t="shared" si="2" ref="M11:M16">L11-K11</f>
        <v>0</v>
      </c>
    </row>
    <row r="12" spans="1:13" s="20" customFormat="1" ht="23.25" customHeight="1">
      <c r="A12" s="179">
        <v>3</v>
      </c>
      <c r="B12" s="180" t="s">
        <v>23</v>
      </c>
      <c r="C12" s="181">
        <f t="shared" si="1"/>
        <v>5658596</v>
      </c>
      <c r="D12" s="181">
        <f>TP02!C13</f>
        <v>140000</v>
      </c>
      <c r="E12" s="181">
        <f>TP03!C9+TP03!C65</f>
        <v>1410596</v>
      </c>
      <c r="F12" s="182">
        <f>TP06!C18</f>
        <v>2848000</v>
      </c>
      <c r="G12" s="181">
        <f>TP07!C36</f>
        <v>1000000</v>
      </c>
      <c r="H12" s="181"/>
      <c r="I12" s="181"/>
      <c r="J12" s="181"/>
      <c r="K12" s="181">
        <f>TP11!C15+TP11!C70</f>
        <v>260000</v>
      </c>
      <c r="L12" s="19">
        <v>260000</v>
      </c>
      <c r="M12" s="19">
        <f t="shared" si="2"/>
        <v>0</v>
      </c>
    </row>
    <row r="13" spans="1:13" s="20" customFormat="1" ht="23.25" customHeight="1">
      <c r="A13" s="179">
        <v>4</v>
      </c>
      <c r="B13" s="180" t="s">
        <v>27</v>
      </c>
      <c r="C13" s="181">
        <f t="shared" si="1"/>
        <v>5598000</v>
      </c>
      <c r="D13" s="181">
        <f>TP02!C15+TP02!C23</f>
        <v>1570000</v>
      </c>
      <c r="E13" s="181">
        <f>TP03!C11</f>
        <v>80000</v>
      </c>
      <c r="F13" s="182">
        <f>TP06!C24</f>
        <v>2783000</v>
      </c>
      <c r="G13" s="181">
        <f>TP07!C17+TP07!C22</f>
        <v>670000</v>
      </c>
      <c r="H13" s="181"/>
      <c r="I13" s="181"/>
      <c r="J13" s="181"/>
      <c r="K13" s="181">
        <f>TP11!C13+TP11!C74</f>
        <v>495000</v>
      </c>
      <c r="L13" s="19">
        <v>495000</v>
      </c>
      <c r="M13" s="19">
        <f t="shared" si="2"/>
        <v>0</v>
      </c>
    </row>
    <row r="14" spans="1:13" s="20" customFormat="1" ht="23.25" customHeight="1">
      <c r="A14" s="179">
        <v>5</v>
      </c>
      <c r="B14" s="180" t="s">
        <v>24</v>
      </c>
      <c r="C14" s="181">
        <f t="shared" si="1"/>
        <v>6014000</v>
      </c>
      <c r="D14" s="181">
        <f>TP02!C25</f>
        <v>1000000</v>
      </c>
      <c r="E14" s="181">
        <f>TP03!C13+TP03!C50+TP03!C67+TP03!C81</f>
        <v>720000</v>
      </c>
      <c r="F14" s="182">
        <f>TP06!C40</f>
        <v>1659000</v>
      </c>
      <c r="G14" s="181">
        <f>TP07!C38</f>
        <v>1840000</v>
      </c>
      <c r="H14" s="181"/>
      <c r="I14" s="181"/>
      <c r="J14" s="181"/>
      <c r="K14" s="181">
        <f>TP11!C17+TP11!C77</f>
        <v>795000</v>
      </c>
      <c r="L14" s="19">
        <v>795000</v>
      </c>
      <c r="M14" s="19">
        <f t="shared" si="2"/>
        <v>0</v>
      </c>
    </row>
    <row r="15" spans="1:13" s="20" customFormat="1" ht="23.25" customHeight="1">
      <c r="A15" s="179">
        <v>6</v>
      </c>
      <c r="B15" s="180" t="s">
        <v>41</v>
      </c>
      <c r="C15" s="181">
        <f t="shared" si="1"/>
        <v>4806250</v>
      </c>
      <c r="D15" s="181"/>
      <c r="E15" s="181">
        <f>TP03!C17+TP03!C42+TP03!C52+TP03!C69</f>
        <v>864250</v>
      </c>
      <c r="F15" s="182">
        <f>TP06!C35</f>
        <v>2407000</v>
      </c>
      <c r="G15" s="181">
        <f>TP07!C14+TP07!C34</f>
        <v>1300000</v>
      </c>
      <c r="H15" s="181"/>
      <c r="I15" s="181"/>
      <c r="J15" s="181"/>
      <c r="K15" s="181">
        <f>TP11!C19</f>
        <v>235000</v>
      </c>
      <c r="L15" s="19">
        <v>235000</v>
      </c>
      <c r="M15" s="19">
        <f t="shared" si="2"/>
        <v>0</v>
      </c>
    </row>
    <row r="16" spans="1:13" s="20" customFormat="1" ht="23.25" customHeight="1">
      <c r="A16" s="179">
        <v>7</v>
      </c>
      <c r="B16" s="180" t="s">
        <v>0</v>
      </c>
      <c r="C16" s="181">
        <f t="shared" si="1"/>
        <v>3746000</v>
      </c>
      <c r="D16" s="181">
        <f>TP02!C18</f>
        <v>250000</v>
      </c>
      <c r="E16" s="181">
        <f>TP03!C15+TP03!C44+TP03!C56</f>
        <v>1050000</v>
      </c>
      <c r="F16" s="182">
        <f>TP06!C31</f>
        <v>616000</v>
      </c>
      <c r="G16" s="181">
        <f>TP07!C29+TP07!C11</f>
        <v>1630000</v>
      </c>
      <c r="H16" s="181"/>
      <c r="I16" s="181">
        <f>TP09!C15</f>
        <v>150000</v>
      </c>
      <c r="J16" s="181"/>
      <c r="K16" s="181">
        <f>TP11!C22</f>
        <v>50000</v>
      </c>
      <c r="L16" s="19">
        <v>50000</v>
      </c>
      <c r="M16" s="19">
        <f t="shared" si="2"/>
        <v>0</v>
      </c>
    </row>
    <row r="17" spans="1:11" s="20" customFormat="1" ht="20.25" customHeight="1">
      <c r="A17" s="179">
        <v>8</v>
      </c>
      <c r="B17" s="183" t="s">
        <v>48</v>
      </c>
      <c r="C17" s="181">
        <f t="shared" si="1"/>
        <v>15000</v>
      </c>
      <c r="D17" s="181"/>
      <c r="E17" s="181"/>
      <c r="F17" s="184"/>
      <c r="G17" s="181"/>
      <c r="H17" s="181"/>
      <c r="I17" s="181"/>
      <c r="J17" s="181"/>
      <c r="K17" s="181">
        <f>TP11!C24</f>
        <v>15000</v>
      </c>
    </row>
    <row r="18" spans="1:13" s="20" customFormat="1" ht="34.5" customHeight="1">
      <c r="A18" s="179">
        <v>9</v>
      </c>
      <c r="B18" s="180" t="s">
        <v>42</v>
      </c>
      <c r="C18" s="181">
        <f t="shared" si="1"/>
        <v>2355728</v>
      </c>
      <c r="D18" s="181"/>
      <c r="E18" s="181"/>
      <c r="F18" s="184"/>
      <c r="G18" s="181"/>
      <c r="H18" s="181"/>
      <c r="I18" s="181"/>
      <c r="J18" s="181"/>
      <c r="K18" s="181">
        <f>TP11!C25+TP11!C80+TP11!C87</f>
        <v>2355728</v>
      </c>
      <c r="L18" s="19"/>
      <c r="M18" s="19"/>
    </row>
    <row r="19" spans="1:12" s="20" customFormat="1" ht="23.25" customHeight="1">
      <c r="A19" s="179">
        <v>10</v>
      </c>
      <c r="B19" s="180" t="s">
        <v>17</v>
      </c>
      <c r="C19" s="181">
        <f t="shared" si="1"/>
        <v>1076883</v>
      </c>
      <c r="D19" s="181">
        <f>TP02!C28</f>
        <v>1061883</v>
      </c>
      <c r="E19" s="181"/>
      <c r="F19" s="184"/>
      <c r="G19" s="181"/>
      <c r="H19" s="181"/>
      <c r="I19" s="181"/>
      <c r="J19" s="181"/>
      <c r="K19" s="181">
        <f>TP11!C30</f>
        <v>15000</v>
      </c>
      <c r="L19" s="19"/>
    </row>
    <row r="20" spans="1:13" s="20" customFormat="1" ht="23.25" customHeight="1">
      <c r="A20" s="179">
        <v>11</v>
      </c>
      <c r="B20" s="180" t="s">
        <v>43</v>
      </c>
      <c r="C20" s="181">
        <f t="shared" si="1"/>
        <v>248149</v>
      </c>
      <c r="D20" s="181"/>
      <c r="E20" s="181"/>
      <c r="F20" s="184"/>
      <c r="G20" s="181"/>
      <c r="H20" s="181"/>
      <c r="I20" s="181">
        <f>TP09!C8</f>
        <v>233149</v>
      </c>
      <c r="J20" s="181"/>
      <c r="K20" s="181">
        <f>TP11!C31</f>
        <v>15000</v>
      </c>
      <c r="L20" s="19"/>
      <c r="M20" s="19"/>
    </row>
    <row r="21" spans="1:13" s="20" customFormat="1" ht="23.25" customHeight="1">
      <c r="A21" s="179">
        <v>12</v>
      </c>
      <c r="B21" s="180" t="s">
        <v>44</v>
      </c>
      <c r="C21" s="181">
        <f t="shared" si="1"/>
        <v>15000</v>
      </c>
      <c r="D21" s="181"/>
      <c r="E21" s="181"/>
      <c r="F21" s="184"/>
      <c r="G21" s="181"/>
      <c r="H21" s="181"/>
      <c r="I21" s="181"/>
      <c r="J21" s="181"/>
      <c r="K21" s="181">
        <f>TP11!C33</f>
        <v>15000</v>
      </c>
      <c r="M21" s="19"/>
    </row>
    <row r="22" spans="1:13" s="21" customFormat="1" ht="23.25" customHeight="1">
      <c r="A22" s="179">
        <v>13</v>
      </c>
      <c r="B22" s="185" t="s">
        <v>31</v>
      </c>
      <c r="C22" s="181">
        <f t="shared" si="1"/>
        <v>480200</v>
      </c>
      <c r="D22" s="181"/>
      <c r="E22" s="181">
        <f>TP03!C71</f>
        <v>480200</v>
      </c>
      <c r="F22" s="184"/>
      <c r="G22" s="181"/>
      <c r="H22" s="181"/>
      <c r="I22" s="181"/>
      <c r="J22" s="181"/>
      <c r="K22" s="181"/>
      <c r="M22" s="22"/>
    </row>
    <row r="23" spans="1:11" s="228" customFormat="1" ht="23.25" customHeight="1">
      <c r="A23" s="186">
        <v>14</v>
      </c>
      <c r="B23" s="227" t="s">
        <v>1</v>
      </c>
      <c r="C23" s="188">
        <f t="shared" si="1"/>
        <v>295170</v>
      </c>
      <c r="D23" s="188"/>
      <c r="E23" s="188"/>
      <c r="F23" s="189"/>
      <c r="G23" s="188"/>
      <c r="H23" s="188"/>
      <c r="I23" s="188"/>
      <c r="J23" s="188">
        <f>TP10!C7</f>
        <v>280170</v>
      </c>
      <c r="K23" s="188">
        <f>TP11!C35</f>
        <v>15000</v>
      </c>
    </row>
    <row r="24" spans="1:11" s="231" customFormat="1" ht="23.25" customHeight="1">
      <c r="A24" s="175">
        <v>15</v>
      </c>
      <c r="B24" s="229" t="s">
        <v>22</v>
      </c>
      <c r="C24" s="177">
        <f t="shared" si="1"/>
        <v>241049</v>
      </c>
      <c r="D24" s="177"/>
      <c r="E24" s="177"/>
      <c r="F24" s="230"/>
      <c r="G24" s="177"/>
      <c r="H24" s="177">
        <f>TP08!C7</f>
        <v>226049</v>
      </c>
      <c r="I24" s="177"/>
      <c r="J24" s="177"/>
      <c r="K24" s="177">
        <f>TP11!C37</f>
        <v>15000</v>
      </c>
    </row>
    <row r="25" spans="1:11" s="21" customFormat="1" ht="38.25" customHeight="1">
      <c r="A25" s="179">
        <v>16</v>
      </c>
      <c r="B25" s="185" t="s">
        <v>45</v>
      </c>
      <c r="C25" s="181">
        <f t="shared" si="1"/>
        <v>2145864</v>
      </c>
      <c r="D25" s="181"/>
      <c r="E25" s="181">
        <f>TP03!C28+TP03!C58</f>
        <v>2130864</v>
      </c>
      <c r="F25" s="184"/>
      <c r="G25" s="181"/>
      <c r="H25" s="181"/>
      <c r="I25" s="181"/>
      <c r="J25" s="181"/>
      <c r="K25" s="181">
        <f>TP11!C39</f>
        <v>15000</v>
      </c>
    </row>
    <row r="26" spans="1:11" s="21" customFormat="1" ht="23.25" customHeight="1">
      <c r="A26" s="179">
        <v>17</v>
      </c>
      <c r="B26" s="185" t="s">
        <v>14</v>
      </c>
      <c r="C26" s="181">
        <f t="shared" si="1"/>
        <v>204111</v>
      </c>
      <c r="D26" s="181"/>
      <c r="E26" s="181"/>
      <c r="F26" s="184"/>
      <c r="G26" s="181"/>
      <c r="H26" s="181"/>
      <c r="I26" s="181"/>
      <c r="J26" s="181"/>
      <c r="K26" s="181">
        <f>TP11!C41+TP11!C89</f>
        <v>204111</v>
      </c>
    </row>
    <row r="27" spans="1:11" s="20" customFormat="1" ht="23.25" customHeight="1">
      <c r="A27" s="179">
        <v>18</v>
      </c>
      <c r="B27" s="183" t="s">
        <v>3</v>
      </c>
      <c r="C27" s="181">
        <f t="shared" si="1"/>
        <v>20000</v>
      </c>
      <c r="D27" s="181"/>
      <c r="E27" s="181"/>
      <c r="F27" s="184"/>
      <c r="G27" s="181"/>
      <c r="H27" s="181"/>
      <c r="I27" s="181"/>
      <c r="J27" s="181"/>
      <c r="K27" s="181">
        <f>TP11!C44</f>
        <v>20000</v>
      </c>
    </row>
    <row r="28" spans="1:11" s="20" customFormat="1" ht="23.25" customHeight="1">
      <c r="A28" s="179">
        <v>19</v>
      </c>
      <c r="B28" s="183" t="s">
        <v>13</v>
      </c>
      <c r="C28" s="181">
        <f t="shared" si="1"/>
        <v>20000</v>
      </c>
      <c r="D28" s="181"/>
      <c r="E28" s="181"/>
      <c r="F28" s="184"/>
      <c r="G28" s="181"/>
      <c r="H28" s="181"/>
      <c r="I28" s="181"/>
      <c r="J28" s="181"/>
      <c r="K28" s="181">
        <f>TP11!C46</f>
        <v>20000</v>
      </c>
    </row>
    <row r="29" spans="1:11" s="20" customFormat="1" ht="23.25" customHeight="1">
      <c r="A29" s="179">
        <v>20</v>
      </c>
      <c r="B29" s="183" t="s">
        <v>19</v>
      </c>
      <c r="C29" s="181">
        <f t="shared" si="1"/>
        <v>15000</v>
      </c>
      <c r="D29" s="181"/>
      <c r="E29" s="181"/>
      <c r="F29" s="184"/>
      <c r="G29" s="181"/>
      <c r="H29" s="181"/>
      <c r="I29" s="181"/>
      <c r="J29" s="181"/>
      <c r="K29" s="181">
        <f>TP11!C47</f>
        <v>15000</v>
      </c>
    </row>
    <row r="30" spans="1:11" s="20" customFormat="1" ht="23.25" customHeight="1">
      <c r="A30" s="179">
        <v>21</v>
      </c>
      <c r="B30" s="183" t="s">
        <v>28</v>
      </c>
      <c r="C30" s="181">
        <f t="shared" si="1"/>
        <v>15000</v>
      </c>
      <c r="D30" s="181"/>
      <c r="E30" s="181"/>
      <c r="F30" s="184"/>
      <c r="G30" s="181"/>
      <c r="H30" s="181"/>
      <c r="I30" s="181"/>
      <c r="J30" s="181"/>
      <c r="K30" s="181">
        <f>TP11!C49</f>
        <v>15000</v>
      </c>
    </row>
    <row r="31" spans="1:11" s="20" customFormat="1" ht="23.25" customHeight="1">
      <c r="A31" s="179">
        <v>22</v>
      </c>
      <c r="B31" s="183" t="s">
        <v>16</v>
      </c>
      <c r="C31" s="181">
        <f t="shared" si="1"/>
        <v>235000</v>
      </c>
      <c r="D31" s="181"/>
      <c r="E31" s="181">
        <f>TP03!C74</f>
        <v>220000</v>
      </c>
      <c r="F31" s="184"/>
      <c r="G31" s="181"/>
      <c r="H31" s="181"/>
      <c r="I31" s="181"/>
      <c r="J31" s="181"/>
      <c r="K31" s="181">
        <f>TP11!C52</f>
        <v>15000</v>
      </c>
    </row>
    <row r="32" spans="1:11" s="20" customFormat="1" ht="23.25" customHeight="1">
      <c r="A32" s="179">
        <v>23</v>
      </c>
      <c r="B32" s="183" t="s">
        <v>46</v>
      </c>
      <c r="C32" s="181">
        <f t="shared" si="1"/>
        <v>15000</v>
      </c>
      <c r="D32" s="181"/>
      <c r="E32" s="181"/>
      <c r="F32" s="214"/>
      <c r="G32" s="181"/>
      <c r="H32" s="181"/>
      <c r="I32" s="181"/>
      <c r="J32" s="181"/>
      <c r="K32" s="181">
        <f>TP11!C53</f>
        <v>15000</v>
      </c>
    </row>
    <row r="33" spans="1:11" s="20" customFormat="1" ht="23.25" customHeight="1">
      <c r="A33" s="179">
        <v>24</v>
      </c>
      <c r="B33" s="183" t="s">
        <v>20</v>
      </c>
      <c r="C33" s="181">
        <f t="shared" si="1"/>
        <v>15000</v>
      </c>
      <c r="D33" s="181"/>
      <c r="E33" s="181"/>
      <c r="F33" s="184"/>
      <c r="G33" s="181"/>
      <c r="H33" s="181"/>
      <c r="I33" s="181"/>
      <c r="J33" s="181"/>
      <c r="K33" s="181">
        <f>TP11!C56</f>
        <v>15000</v>
      </c>
    </row>
    <row r="34" spans="1:11" s="20" customFormat="1" ht="34.5" customHeight="1">
      <c r="A34" s="179">
        <v>25</v>
      </c>
      <c r="B34" s="183" t="s">
        <v>47</v>
      </c>
      <c r="C34" s="181">
        <f t="shared" si="1"/>
        <v>15000</v>
      </c>
      <c r="D34" s="181"/>
      <c r="E34" s="181"/>
      <c r="F34" s="184"/>
      <c r="G34" s="181"/>
      <c r="H34" s="181"/>
      <c r="I34" s="181"/>
      <c r="J34" s="181"/>
      <c r="K34" s="181">
        <f>TP11!C57</f>
        <v>15000</v>
      </c>
    </row>
    <row r="35" spans="1:11" s="20" customFormat="1" ht="23.25" customHeight="1">
      <c r="A35" s="179">
        <v>26</v>
      </c>
      <c r="B35" s="183" t="s">
        <v>18</v>
      </c>
      <c r="C35" s="181">
        <f t="shared" si="1"/>
        <v>15000</v>
      </c>
      <c r="D35" s="181"/>
      <c r="E35" s="181"/>
      <c r="F35" s="184"/>
      <c r="G35" s="181"/>
      <c r="H35" s="181"/>
      <c r="I35" s="181"/>
      <c r="J35" s="181"/>
      <c r="K35" s="181">
        <f>TP11!C60</f>
        <v>15000</v>
      </c>
    </row>
    <row r="36" spans="1:11" s="20" customFormat="1" ht="23.25" customHeight="1">
      <c r="A36" s="179">
        <v>27</v>
      </c>
      <c r="B36" s="183" t="s">
        <v>21</v>
      </c>
      <c r="C36" s="181">
        <f t="shared" si="1"/>
        <v>15000</v>
      </c>
      <c r="D36" s="181"/>
      <c r="E36" s="181"/>
      <c r="F36" s="184"/>
      <c r="G36" s="181"/>
      <c r="H36" s="181"/>
      <c r="I36" s="181"/>
      <c r="J36" s="181"/>
      <c r="K36" s="181">
        <f>TP11!C62</f>
        <v>15000</v>
      </c>
    </row>
    <row r="37" spans="1:11" s="20" customFormat="1" ht="23.25" customHeight="1">
      <c r="A37" s="179">
        <v>28</v>
      </c>
      <c r="B37" s="183" t="s">
        <v>15</v>
      </c>
      <c r="C37" s="181">
        <f t="shared" si="1"/>
        <v>15000</v>
      </c>
      <c r="D37" s="181"/>
      <c r="E37" s="181"/>
      <c r="F37" s="184"/>
      <c r="G37" s="181"/>
      <c r="H37" s="181"/>
      <c r="I37" s="181"/>
      <c r="J37" s="181"/>
      <c r="K37" s="181">
        <f>TP11!C64</f>
        <v>15000</v>
      </c>
    </row>
    <row r="38" spans="1:11" s="20" customFormat="1" ht="23.25" customHeight="1">
      <c r="A38" s="186">
        <v>29</v>
      </c>
      <c r="B38" s="187" t="s">
        <v>96</v>
      </c>
      <c r="C38" s="188">
        <f t="shared" si="1"/>
        <v>15000</v>
      </c>
      <c r="D38" s="188"/>
      <c r="E38" s="188"/>
      <c r="F38" s="189"/>
      <c r="G38" s="188"/>
      <c r="H38" s="188"/>
      <c r="I38" s="188"/>
      <c r="J38" s="188"/>
      <c r="K38" s="188">
        <f>TP11!C66</f>
        <v>15000</v>
      </c>
    </row>
  </sheetData>
  <sheetProtection/>
  <mergeCells count="8">
    <mergeCell ref="A9:B9"/>
    <mergeCell ref="A2:K2"/>
    <mergeCell ref="A3:K3"/>
    <mergeCell ref="I5:K5"/>
    <mergeCell ref="A6:A7"/>
    <mergeCell ref="B6:B7"/>
    <mergeCell ref="C6:C7"/>
    <mergeCell ref="D6:K6"/>
  </mergeCells>
  <printOptions horizontalCentered="1"/>
  <pageMargins left="0.31496062992125984" right="0.31496062992125984" top="0.5511811023622047" bottom="0.5511811023622047" header="0.31496062992125984" footer="0.31496062992125984"/>
  <pageSetup horizontalDpi="600" verticalDpi="600" orientation="landscape" paperSize="9" scale="95"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H33"/>
  <sheetViews>
    <sheetView zoomScalePageLayoutView="0" workbookViewId="0" topLeftCell="A20">
      <selection activeCell="B28" sqref="B28"/>
    </sheetView>
  </sheetViews>
  <sheetFormatPr defaultColWidth="9.140625" defaultRowHeight="12.75"/>
  <cols>
    <col min="1" max="1" width="7.421875" style="1" customWidth="1"/>
    <col min="2" max="2" width="50.140625" style="2" customWidth="1"/>
    <col min="3" max="3" width="18.7109375" style="3" customWidth="1"/>
    <col min="4" max="4" width="15.00390625" style="2" customWidth="1"/>
    <col min="5" max="5" width="8.8515625" style="4" customWidth="1"/>
    <col min="6" max="6" width="11.00390625" style="4" customWidth="1"/>
    <col min="7" max="7" width="15.8515625" style="4" customWidth="1"/>
    <col min="8" max="246" width="8.8515625" style="4" customWidth="1"/>
    <col min="247" max="247" width="4.00390625" style="4" customWidth="1"/>
    <col min="248" max="16384" width="9.140625" style="4" customWidth="1"/>
  </cols>
  <sheetData>
    <row r="1" ht="17.25">
      <c r="D1" s="7" t="s">
        <v>38</v>
      </c>
    </row>
    <row r="2" spans="1:4" s="6" customFormat="1" ht="51.75" customHeight="1">
      <c r="A2" s="322" t="s">
        <v>197</v>
      </c>
      <c r="B2" s="322"/>
      <c r="C2" s="322"/>
      <c r="D2" s="322"/>
    </row>
    <row r="3" spans="1:4" s="6" customFormat="1" ht="42" customHeight="1">
      <c r="A3" s="323" t="s">
        <v>54</v>
      </c>
      <c r="B3" s="323"/>
      <c r="C3" s="323"/>
      <c r="D3" s="323"/>
    </row>
    <row r="4" spans="1:4" s="6" customFormat="1" ht="18" customHeight="1" hidden="1">
      <c r="A4" s="324" t="s">
        <v>104</v>
      </c>
      <c r="B4" s="324"/>
      <c r="C4" s="324"/>
      <c r="D4" s="324"/>
    </row>
    <row r="5" spans="1:4" ht="17.25" customHeight="1">
      <c r="A5" s="5"/>
      <c r="B5" s="5"/>
      <c r="C5" s="5"/>
      <c r="D5" s="5"/>
    </row>
    <row r="6" spans="1:4" ht="44.25" customHeight="1">
      <c r="A6" s="8" t="s">
        <v>32</v>
      </c>
      <c r="B6" s="8" t="s">
        <v>33</v>
      </c>
      <c r="C6" s="8" t="s">
        <v>99</v>
      </c>
      <c r="D6" s="8" t="s">
        <v>34</v>
      </c>
    </row>
    <row r="7" spans="1:4" ht="28.5" customHeight="1">
      <c r="A7" s="8"/>
      <c r="B7" s="10" t="s">
        <v>52</v>
      </c>
      <c r="C7" s="196">
        <f>C8+C20+C27</f>
        <v>5111883</v>
      </c>
      <c r="D7" s="8"/>
    </row>
    <row r="8" spans="1:4" ht="39.75" customHeight="1">
      <c r="A8" s="160" t="s">
        <v>35</v>
      </c>
      <c r="B8" s="12" t="s">
        <v>133</v>
      </c>
      <c r="C8" s="161">
        <f>C9+C11+C13+C15+C18</f>
        <v>1980000</v>
      </c>
      <c r="D8" s="160"/>
    </row>
    <row r="9" spans="1:4" ht="27.75" customHeight="1">
      <c r="A9" s="192">
        <v>1</v>
      </c>
      <c r="B9" s="67" t="s">
        <v>49</v>
      </c>
      <c r="C9" s="193">
        <f>C10</f>
        <v>140000</v>
      </c>
      <c r="D9" s="192"/>
    </row>
    <row r="10" spans="1:4" ht="40.5" customHeight="1">
      <c r="A10" s="162" t="s">
        <v>50</v>
      </c>
      <c r="B10" s="191" t="s">
        <v>134</v>
      </c>
      <c r="C10" s="194">
        <v>140000</v>
      </c>
      <c r="D10" s="192"/>
    </row>
    <row r="11" spans="1:4" ht="24.75" customHeight="1">
      <c r="A11" s="120">
        <v>2</v>
      </c>
      <c r="B11" s="67" t="s">
        <v>26</v>
      </c>
      <c r="C11" s="195">
        <f>C12</f>
        <v>450000</v>
      </c>
      <c r="D11" s="134"/>
    </row>
    <row r="12" spans="1:4" ht="57.75" customHeight="1">
      <c r="A12" s="162" t="s">
        <v>50</v>
      </c>
      <c r="B12" s="163" t="s">
        <v>186</v>
      </c>
      <c r="C12" s="164">
        <v>450000</v>
      </c>
      <c r="D12" s="165"/>
    </row>
    <row r="13" spans="1:4" ht="26.25" customHeight="1">
      <c r="A13" s="120">
        <v>3</v>
      </c>
      <c r="B13" s="67" t="s">
        <v>23</v>
      </c>
      <c r="C13" s="167">
        <f>C14</f>
        <v>140000</v>
      </c>
      <c r="D13" s="131"/>
    </row>
    <row r="14" spans="1:4" ht="39.75" customHeight="1">
      <c r="A14" s="162" t="s">
        <v>50</v>
      </c>
      <c r="B14" s="191" t="s">
        <v>134</v>
      </c>
      <c r="C14" s="164">
        <v>140000</v>
      </c>
      <c r="D14" s="165"/>
    </row>
    <row r="15" spans="1:4" ht="26.25" customHeight="1">
      <c r="A15" s="120">
        <v>4</v>
      </c>
      <c r="B15" s="67" t="s">
        <v>27</v>
      </c>
      <c r="C15" s="167">
        <f>C16+C17</f>
        <v>1000000</v>
      </c>
      <c r="D15" s="131"/>
    </row>
    <row r="16" spans="1:4" ht="42.75" customHeight="1">
      <c r="A16" s="162" t="s">
        <v>50</v>
      </c>
      <c r="B16" s="163" t="s">
        <v>135</v>
      </c>
      <c r="C16" s="164">
        <v>750000</v>
      </c>
      <c r="D16" s="165"/>
    </row>
    <row r="17" spans="1:4" ht="39.75" customHeight="1">
      <c r="A17" s="162" t="s">
        <v>50</v>
      </c>
      <c r="B17" s="163" t="s">
        <v>136</v>
      </c>
      <c r="C17" s="164">
        <v>250000</v>
      </c>
      <c r="D17" s="165"/>
    </row>
    <row r="18" spans="1:4" ht="26.25" customHeight="1">
      <c r="A18" s="120">
        <v>5</v>
      </c>
      <c r="B18" s="139" t="s">
        <v>0</v>
      </c>
      <c r="C18" s="167">
        <f>C19</f>
        <v>250000</v>
      </c>
      <c r="D18" s="131"/>
    </row>
    <row r="19" spans="1:4" ht="39.75" customHeight="1">
      <c r="A19" s="162"/>
      <c r="B19" s="163" t="s">
        <v>136</v>
      </c>
      <c r="C19" s="164">
        <v>250000</v>
      </c>
      <c r="D19" s="165"/>
    </row>
    <row r="20" spans="1:4" ht="39.75" customHeight="1">
      <c r="A20" s="166" t="s">
        <v>36</v>
      </c>
      <c r="B20" s="109" t="s">
        <v>190</v>
      </c>
      <c r="C20" s="167">
        <f>C21+C23+C25</f>
        <v>2070000</v>
      </c>
      <c r="D20" s="166"/>
    </row>
    <row r="21" spans="1:4" ht="28.5" customHeight="1">
      <c r="A21" s="166">
        <v>1</v>
      </c>
      <c r="B21" s="109" t="s">
        <v>26</v>
      </c>
      <c r="C21" s="167">
        <f>C22</f>
        <v>500000</v>
      </c>
      <c r="D21" s="166"/>
    </row>
    <row r="22" spans="1:4" ht="39.75" customHeight="1">
      <c r="A22" s="125" t="s">
        <v>50</v>
      </c>
      <c r="B22" s="204" t="s">
        <v>191</v>
      </c>
      <c r="C22" s="197">
        <v>500000</v>
      </c>
      <c r="D22" s="166"/>
    </row>
    <row r="23" spans="1:4" s="11" customFormat="1" ht="27" customHeight="1">
      <c r="A23" s="166">
        <v>2</v>
      </c>
      <c r="B23" s="168" t="s">
        <v>27</v>
      </c>
      <c r="C23" s="167">
        <f>C24</f>
        <v>570000</v>
      </c>
      <c r="D23" s="169"/>
    </row>
    <row r="24" spans="1:4" ht="27" customHeight="1">
      <c r="A24" s="125" t="s">
        <v>50</v>
      </c>
      <c r="B24" s="170" t="s">
        <v>40</v>
      </c>
      <c r="C24" s="197">
        <f>114*5000</f>
        <v>570000</v>
      </c>
      <c r="D24" s="131"/>
    </row>
    <row r="25" spans="1:4" s="11" customFormat="1" ht="27" customHeight="1">
      <c r="A25" s="166">
        <v>3</v>
      </c>
      <c r="B25" s="168" t="s">
        <v>24</v>
      </c>
      <c r="C25" s="167">
        <f>C26</f>
        <v>1000000</v>
      </c>
      <c r="D25" s="169"/>
    </row>
    <row r="26" spans="1:4" ht="27" customHeight="1">
      <c r="A26" s="125" t="s">
        <v>50</v>
      </c>
      <c r="B26" s="170" t="s">
        <v>40</v>
      </c>
      <c r="C26" s="197">
        <f>5000*200</f>
        <v>1000000</v>
      </c>
      <c r="D26" s="131"/>
    </row>
    <row r="27" spans="1:4" s="11" customFormat="1" ht="39.75" customHeight="1">
      <c r="A27" s="104" t="s">
        <v>115</v>
      </c>
      <c r="B27" s="109" t="s">
        <v>81</v>
      </c>
      <c r="C27" s="195">
        <f>C28</f>
        <v>1061883</v>
      </c>
      <c r="D27" s="104"/>
    </row>
    <row r="28" spans="1:4" s="11" customFormat="1" ht="24.75" customHeight="1">
      <c r="A28" s="104">
        <v>1</v>
      </c>
      <c r="B28" s="109" t="s">
        <v>17</v>
      </c>
      <c r="C28" s="195">
        <f>C29+C30</f>
        <v>1061883</v>
      </c>
      <c r="D28" s="104"/>
    </row>
    <row r="29" spans="1:6" ht="57.75" customHeight="1">
      <c r="A29" s="162" t="s">
        <v>50</v>
      </c>
      <c r="B29" s="163" t="s">
        <v>151</v>
      </c>
      <c r="C29" s="164">
        <v>707268</v>
      </c>
      <c r="D29" s="165"/>
      <c r="F29" s="218"/>
    </row>
    <row r="30" spans="1:7" ht="55.5" customHeight="1">
      <c r="A30" s="172" t="s">
        <v>50</v>
      </c>
      <c r="B30" s="173" t="s">
        <v>214</v>
      </c>
      <c r="C30" s="198">
        <f>353643+972</f>
        <v>354615</v>
      </c>
      <c r="D30" s="174"/>
      <c r="F30" s="34">
        <v>353643</v>
      </c>
      <c r="G30" s="34">
        <f>1768215-C30</f>
        <v>1413600</v>
      </c>
    </row>
    <row r="31" ht="16.5">
      <c r="G31" s="217">
        <v>212400</v>
      </c>
    </row>
    <row r="32" ht="16.5">
      <c r="G32" s="218">
        <f>G30+G31</f>
        <v>1626000</v>
      </c>
    </row>
    <row r="33" spans="7:8" ht="16.5">
      <c r="G33" s="218">
        <f>G32/3000</f>
        <v>542</v>
      </c>
      <c r="H33" s="4" t="s">
        <v>212</v>
      </c>
    </row>
  </sheetData>
  <sheetProtection/>
  <mergeCells count="3">
    <mergeCell ref="A2:D2"/>
    <mergeCell ref="A3:D3"/>
    <mergeCell ref="A4:D4"/>
  </mergeCells>
  <printOptions horizontalCentered="1"/>
  <pageMargins left="0.5118110236220472" right="0.5118110236220472" top="0.5511811023622047" bottom="0.5511811023622047" header="0.31496062992125984" footer="0.31496062992125984"/>
  <pageSetup horizontalDpi="600" verticalDpi="600" orientation="portrait" paperSize="9"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F82"/>
  <sheetViews>
    <sheetView zoomScalePageLayoutView="0" workbookViewId="0" topLeftCell="A74">
      <selection activeCell="B28" sqref="B28"/>
    </sheetView>
  </sheetViews>
  <sheetFormatPr defaultColWidth="9.140625" defaultRowHeight="12.75"/>
  <cols>
    <col min="1" max="1" width="7.421875" style="43" customWidth="1"/>
    <col min="2" max="2" width="58.00390625" style="44" customWidth="1"/>
    <col min="3" max="3" width="19.57421875" style="45" customWidth="1"/>
    <col min="4" max="4" width="8.421875" style="44" customWidth="1"/>
    <col min="5" max="5" width="8.8515625" style="39" customWidth="1"/>
    <col min="6" max="6" width="18.28125" style="40" customWidth="1"/>
    <col min="7" max="251" width="8.8515625" style="39" customWidth="1"/>
    <col min="252" max="252" width="4.00390625" style="39" customWidth="1"/>
    <col min="253" max="16384" width="9.140625" style="39" customWidth="1"/>
  </cols>
  <sheetData>
    <row r="1" ht="17.25">
      <c r="D1" s="46" t="s">
        <v>39</v>
      </c>
    </row>
    <row r="2" spans="1:6" s="47" customFormat="1" ht="54" customHeight="1">
      <c r="A2" s="325" t="str">
        <f>TP02!A2</f>
        <v>PHÂN BỔ VỐN SỰ NGHIỆP NGÂN SÁCH NHÀ NƯỚC THỰC HIỆN CHƯƠNG TRÌNH MỤC TIÊU QUỐC GIA XÂY DỰNG NÔNG THÔN MỚI 
TỈNH TUYÊN QUANG NĂM 2023</v>
      </c>
      <c r="B2" s="325"/>
      <c r="C2" s="325"/>
      <c r="D2" s="325"/>
      <c r="F2" s="48"/>
    </row>
    <row r="3" spans="1:6" s="47" customFormat="1" ht="74.25" customHeight="1">
      <c r="A3" s="326" t="s">
        <v>55</v>
      </c>
      <c r="B3" s="326"/>
      <c r="C3" s="326"/>
      <c r="D3" s="326"/>
      <c r="F3" s="48"/>
    </row>
    <row r="4" spans="1:6" s="47" customFormat="1" ht="18" customHeight="1" hidden="1">
      <c r="A4" s="327" t="str">
        <f>TP02!A4</f>
        <v>(Kèm theo Tờ trình số:           /TTr-STC ngày           tháng 02 năm 2023 của Sở Tài chính)</v>
      </c>
      <c r="B4" s="327"/>
      <c r="C4" s="327"/>
      <c r="D4" s="327"/>
      <c r="F4" s="48"/>
    </row>
    <row r="5" spans="1:5" ht="17.25" customHeight="1">
      <c r="A5" s="49"/>
      <c r="B5" s="49"/>
      <c r="C5" s="49"/>
      <c r="D5" s="49"/>
      <c r="E5" s="49"/>
    </row>
    <row r="6" spans="1:4" ht="42" customHeight="1">
      <c r="A6" s="41" t="s">
        <v>32</v>
      </c>
      <c r="B6" s="41" t="s">
        <v>33</v>
      </c>
      <c r="C6" s="41" t="s">
        <v>99</v>
      </c>
      <c r="D6" s="41" t="s">
        <v>34</v>
      </c>
    </row>
    <row r="7" spans="1:6" ht="27.75" customHeight="1">
      <c r="A7" s="41"/>
      <c r="B7" s="41" t="s">
        <v>209</v>
      </c>
      <c r="C7" s="42">
        <f>C8+C19+C30+C47+C64+C73+C80</f>
        <v>10310910</v>
      </c>
      <c r="D7" s="41"/>
      <c r="F7" s="215">
        <f>SUM(F8:F82)</f>
        <v>10310910</v>
      </c>
    </row>
    <row r="8" spans="1:6" ht="41.25" customHeight="1">
      <c r="A8" s="145" t="s">
        <v>35</v>
      </c>
      <c r="B8" s="63" t="s">
        <v>111</v>
      </c>
      <c r="C8" s="146">
        <f>C9+C11+C13+C15+C17</f>
        <v>520000</v>
      </c>
      <c r="D8" s="145"/>
      <c r="F8" s="40">
        <f>SUM(C9:C18)/2</f>
        <v>520000</v>
      </c>
    </row>
    <row r="9" spans="1:4" ht="27" customHeight="1">
      <c r="A9" s="149">
        <v>1</v>
      </c>
      <c r="B9" s="67" t="s">
        <v>23</v>
      </c>
      <c r="C9" s="141">
        <f>C10</f>
        <v>80000</v>
      </c>
      <c r="D9" s="142"/>
    </row>
    <row r="10" spans="1:4" ht="58.5" customHeight="1">
      <c r="A10" s="147" t="s">
        <v>50</v>
      </c>
      <c r="B10" s="71" t="s">
        <v>195</v>
      </c>
      <c r="C10" s="148">
        <v>80000</v>
      </c>
      <c r="D10" s="142"/>
    </row>
    <row r="11" spans="1:6" s="50" customFormat="1" ht="28.5" customHeight="1">
      <c r="A11" s="149">
        <v>2</v>
      </c>
      <c r="B11" s="129" t="s">
        <v>27</v>
      </c>
      <c r="C11" s="141">
        <f>C12</f>
        <v>80000</v>
      </c>
      <c r="D11" s="150"/>
      <c r="F11" s="51"/>
    </row>
    <row r="12" spans="1:6" s="50" customFormat="1" ht="42" customHeight="1">
      <c r="A12" s="147" t="s">
        <v>50</v>
      </c>
      <c r="B12" s="71" t="s">
        <v>154</v>
      </c>
      <c r="C12" s="148">
        <v>80000</v>
      </c>
      <c r="D12" s="150"/>
      <c r="F12" s="51"/>
    </row>
    <row r="13" spans="1:6" s="50" customFormat="1" ht="28.5" customHeight="1">
      <c r="A13" s="149">
        <v>3</v>
      </c>
      <c r="B13" s="129" t="s">
        <v>24</v>
      </c>
      <c r="C13" s="141">
        <f>C14</f>
        <v>120000</v>
      </c>
      <c r="D13" s="150"/>
      <c r="F13" s="51"/>
    </row>
    <row r="14" spans="1:6" s="50" customFormat="1" ht="41.25" customHeight="1">
      <c r="A14" s="147" t="s">
        <v>50</v>
      </c>
      <c r="B14" s="151" t="s">
        <v>198</v>
      </c>
      <c r="C14" s="148">
        <v>120000</v>
      </c>
      <c r="D14" s="150"/>
      <c r="E14" s="39"/>
      <c r="F14" s="51"/>
    </row>
    <row r="15" spans="1:6" s="50" customFormat="1" ht="28.5" customHeight="1">
      <c r="A15" s="149">
        <v>4</v>
      </c>
      <c r="B15" s="129" t="s">
        <v>0</v>
      </c>
      <c r="C15" s="141">
        <f>C16</f>
        <v>120000</v>
      </c>
      <c r="D15" s="150"/>
      <c r="F15" s="51"/>
    </row>
    <row r="16" spans="1:6" s="50" customFormat="1" ht="41.25" customHeight="1">
      <c r="A16" s="147" t="s">
        <v>50</v>
      </c>
      <c r="B16" s="151" t="s">
        <v>198</v>
      </c>
      <c r="C16" s="148">
        <v>120000</v>
      </c>
      <c r="D16" s="150"/>
      <c r="E16" s="39"/>
      <c r="F16" s="51"/>
    </row>
    <row r="17" spans="1:6" s="50" customFormat="1" ht="28.5" customHeight="1">
      <c r="A17" s="149">
        <v>5</v>
      </c>
      <c r="B17" s="67" t="s">
        <v>41</v>
      </c>
      <c r="C17" s="141">
        <f>C18</f>
        <v>120000</v>
      </c>
      <c r="D17" s="150"/>
      <c r="F17" s="51"/>
    </row>
    <row r="18" spans="1:6" s="50" customFormat="1" ht="41.25" customHeight="1">
      <c r="A18" s="147" t="s">
        <v>50</v>
      </c>
      <c r="B18" s="151" t="s">
        <v>153</v>
      </c>
      <c r="C18" s="148">
        <v>120000</v>
      </c>
      <c r="D18" s="150"/>
      <c r="E18" s="39"/>
      <c r="F18" s="51"/>
    </row>
    <row r="19" spans="1:6" ht="41.25" customHeight="1">
      <c r="A19" s="120" t="s">
        <v>36</v>
      </c>
      <c r="B19" s="67" t="s">
        <v>110</v>
      </c>
      <c r="C19" s="121">
        <f>C20+C22+C28</f>
        <v>2435000</v>
      </c>
      <c r="D19" s="120"/>
      <c r="F19" s="40">
        <f>SUM(C20:C29)/2</f>
        <v>2435000</v>
      </c>
    </row>
    <row r="20" spans="1:4" ht="27.75" customHeight="1">
      <c r="A20" s="120">
        <v>1</v>
      </c>
      <c r="B20" s="67" t="s">
        <v>49</v>
      </c>
      <c r="C20" s="121">
        <f>SUM(C21:C21)</f>
        <v>500000</v>
      </c>
      <c r="D20" s="120"/>
    </row>
    <row r="21" spans="1:4" ht="39.75" customHeight="1">
      <c r="A21" s="147" t="s">
        <v>50</v>
      </c>
      <c r="B21" s="71" t="s">
        <v>105</v>
      </c>
      <c r="C21" s="148">
        <v>500000</v>
      </c>
      <c r="D21" s="142"/>
    </row>
    <row r="22" spans="1:4" ht="27.75" customHeight="1">
      <c r="A22" s="120">
        <v>2</v>
      </c>
      <c r="B22" s="67" t="s">
        <v>26</v>
      </c>
      <c r="C22" s="121">
        <f>SUM(C23:C27)</f>
        <v>735000</v>
      </c>
      <c r="D22" s="120"/>
    </row>
    <row r="23" spans="1:4" ht="39.75" customHeight="1">
      <c r="A23" s="147" t="s">
        <v>50</v>
      </c>
      <c r="B23" s="71" t="s">
        <v>106</v>
      </c>
      <c r="C23" s="148">
        <v>200000</v>
      </c>
      <c r="D23" s="142"/>
    </row>
    <row r="24" spans="1:4" ht="39.75" customHeight="1">
      <c r="A24" s="147" t="s">
        <v>50</v>
      </c>
      <c r="B24" s="71" t="s">
        <v>107</v>
      </c>
      <c r="C24" s="148">
        <v>50000</v>
      </c>
      <c r="D24" s="142"/>
    </row>
    <row r="25" spans="1:4" ht="39.75" customHeight="1">
      <c r="A25" s="147" t="s">
        <v>50</v>
      </c>
      <c r="B25" s="71" t="s">
        <v>181</v>
      </c>
      <c r="C25" s="148">
        <v>250000</v>
      </c>
      <c r="D25" s="142"/>
    </row>
    <row r="26" spans="1:4" ht="39.75" customHeight="1">
      <c r="A26" s="147" t="s">
        <v>50</v>
      </c>
      <c r="B26" s="71" t="s">
        <v>108</v>
      </c>
      <c r="C26" s="148">
        <v>155000</v>
      </c>
      <c r="D26" s="142"/>
    </row>
    <row r="27" spans="1:4" ht="39.75" customHeight="1">
      <c r="A27" s="147" t="s">
        <v>50</v>
      </c>
      <c r="B27" s="71" t="s">
        <v>109</v>
      </c>
      <c r="C27" s="148">
        <v>80000</v>
      </c>
      <c r="D27" s="142"/>
    </row>
    <row r="28" spans="1:4" ht="27.75" customHeight="1">
      <c r="A28" s="120">
        <v>3</v>
      </c>
      <c r="B28" s="67" t="s">
        <v>45</v>
      </c>
      <c r="C28" s="121">
        <f>C29</f>
        <v>1200000</v>
      </c>
      <c r="D28" s="120"/>
    </row>
    <row r="29" spans="1:4" ht="39.75" customHeight="1">
      <c r="A29" s="147" t="s">
        <v>50</v>
      </c>
      <c r="B29" s="71" t="s">
        <v>118</v>
      </c>
      <c r="C29" s="148">
        <v>1200000</v>
      </c>
      <c r="D29" s="142"/>
    </row>
    <row r="30" spans="1:6" s="50" customFormat="1" ht="39.75" customHeight="1">
      <c r="A30" s="149" t="s">
        <v>115</v>
      </c>
      <c r="B30" s="129" t="s">
        <v>112</v>
      </c>
      <c r="C30" s="141">
        <f>C31+C42+C44</f>
        <v>3100000</v>
      </c>
      <c r="D30" s="150"/>
      <c r="F30" s="51">
        <f>SUM(C31:C46)/2</f>
        <v>3100000</v>
      </c>
    </row>
    <row r="31" spans="1:6" s="50" customFormat="1" ht="24.75" customHeight="1">
      <c r="A31" s="149">
        <v>1</v>
      </c>
      <c r="B31" s="129" t="s">
        <v>26</v>
      </c>
      <c r="C31" s="141">
        <f>SUM(C32:C41)</f>
        <v>2000000</v>
      </c>
      <c r="D31" s="150"/>
      <c r="F31" s="51"/>
    </row>
    <row r="32" spans="1:6" s="201" customFormat="1" ht="56.25" customHeight="1">
      <c r="A32" s="147" t="s">
        <v>50</v>
      </c>
      <c r="B32" s="199" t="s">
        <v>175</v>
      </c>
      <c r="C32" s="203">
        <v>200000</v>
      </c>
      <c r="D32" s="200"/>
      <c r="F32" s="202"/>
    </row>
    <row r="33" spans="1:6" s="201" customFormat="1" ht="69" customHeight="1">
      <c r="A33" s="147" t="s">
        <v>50</v>
      </c>
      <c r="B33" s="199" t="s">
        <v>182</v>
      </c>
      <c r="C33" s="203">
        <v>200000</v>
      </c>
      <c r="D33" s="200"/>
      <c r="F33" s="202"/>
    </row>
    <row r="34" spans="1:6" s="201" customFormat="1" ht="56.25" customHeight="1">
      <c r="A34" s="147" t="s">
        <v>50</v>
      </c>
      <c r="B34" s="199" t="s">
        <v>176</v>
      </c>
      <c r="C34" s="203">
        <v>200000</v>
      </c>
      <c r="D34" s="200"/>
      <c r="F34" s="202"/>
    </row>
    <row r="35" spans="1:6" s="201" customFormat="1" ht="56.25" customHeight="1">
      <c r="A35" s="147" t="s">
        <v>50</v>
      </c>
      <c r="B35" s="199" t="s">
        <v>183</v>
      </c>
      <c r="C35" s="203">
        <v>200000</v>
      </c>
      <c r="D35" s="200"/>
      <c r="F35" s="202"/>
    </row>
    <row r="36" spans="1:6" s="201" customFormat="1" ht="56.25" customHeight="1">
      <c r="A36" s="147" t="s">
        <v>50</v>
      </c>
      <c r="B36" s="199" t="s">
        <v>177</v>
      </c>
      <c r="C36" s="203">
        <v>200000</v>
      </c>
      <c r="D36" s="200"/>
      <c r="F36" s="202"/>
    </row>
    <row r="37" spans="1:6" s="201" customFormat="1" ht="69" customHeight="1">
      <c r="A37" s="147" t="s">
        <v>50</v>
      </c>
      <c r="B37" s="199" t="s">
        <v>178</v>
      </c>
      <c r="C37" s="203">
        <v>200000</v>
      </c>
      <c r="D37" s="200"/>
      <c r="F37" s="202"/>
    </row>
    <row r="38" spans="1:6" s="201" customFormat="1" ht="56.25" customHeight="1">
      <c r="A38" s="147" t="s">
        <v>50</v>
      </c>
      <c r="B38" s="199" t="s">
        <v>179</v>
      </c>
      <c r="C38" s="203">
        <v>200000</v>
      </c>
      <c r="D38" s="200"/>
      <c r="F38" s="202"/>
    </row>
    <row r="39" spans="1:6" s="201" customFormat="1" ht="56.25" customHeight="1">
      <c r="A39" s="147" t="s">
        <v>50</v>
      </c>
      <c r="B39" s="199" t="s">
        <v>180</v>
      </c>
      <c r="C39" s="203">
        <v>200000</v>
      </c>
      <c r="D39" s="200"/>
      <c r="F39" s="202"/>
    </row>
    <row r="40" spans="1:6" s="201" customFormat="1" ht="56.25" customHeight="1">
      <c r="A40" s="147" t="s">
        <v>50</v>
      </c>
      <c r="B40" s="199" t="s">
        <v>184</v>
      </c>
      <c r="C40" s="203">
        <v>200000</v>
      </c>
      <c r="D40" s="200"/>
      <c r="F40" s="202"/>
    </row>
    <row r="41" spans="1:6" s="201" customFormat="1" ht="72" customHeight="1">
      <c r="A41" s="147" t="s">
        <v>50</v>
      </c>
      <c r="B41" s="199" t="s">
        <v>185</v>
      </c>
      <c r="C41" s="203">
        <v>200000</v>
      </c>
      <c r="D41" s="200"/>
      <c r="F41" s="202"/>
    </row>
    <row r="42" spans="1:6" s="201" customFormat="1" ht="24.75" customHeight="1">
      <c r="A42" s="149">
        <v>2</v>
      </c>
      <c r="B42" s="211" t="s">
        <v>41</v>
      </c>
      <c r="C42" s="210">
        <f>C43</f>
        <v>200000</v>
      </c>
      <c r="D42" s="200"/>
      <c r="F42" s="202"/>
    </row>
    <row r="43" spans="1:6" s="201" customFormat="1" ht="39.75" customHeight="1">
      <c r="A43" s="149" t="s">
        <v>50</v>
      </c>
      <c r="B43" s="163" t="s">
        <v>202</v>
      </c>
      <c r="C43" s="203">
        <v>200000</v>
      </c>
      <c r="D43" s="200"/>
      <c r="F43" s="202"/>
    </row>
    <row r="44" spans="1:6" s="50" customFormat="1" ht="27" customHeight="1">
      <c r="A44" s="149">
        <v>3</v>
      </c>
      <c r="B44" s="212" t="s">
        <v>0</v>
      </c>
      <c r="C44" s="141">
        <f>C45+C46</f>
        <v>900000</v>
      </c>
      <c r="D44" s="150"/>
      <c r="F44" s="51"/>
    </row>
    <row r="45" spans="1:4" ht="50.25" customHeight="1">
      <c r="A45" s="147" t="s">
        <v>50</v>
      </c>
      <c r="B45" s="71" t="s">
        <v>155</v>
      </c>
      <c r="C45" s="148">
        <v>600000</v>
      </c>
      <c r="D45" s="142"/>
    </row>
    <row r="46" spans="1:4" ht="39.75" customHeight="1">
      <c r="A46" s="147" t="s">
        <v>50</v>
      </c>
      <c r="B46" s="71" t="s">
        <v>156</v>
      </c>
      <c r="C46" s="148">
        <v>300000</v>
      </c>
      <c r="D46" s="142"/>
    </row>
    <row r="47" spans="1:6" ht="34.5" customHeight="1">
      <c r="A47" s="120" t="s">
        <v>116</v>
      </c>
      <c r="B47" s="67" t="s">
        <v>68</v>
      </c>
      <c r="C47" s="121">
        <f>C48+C50+C52+C56+C58</f>
        <v>1525864</v>
      </c>
      <c r="D47" s="120"/>
      <c r="F47" s="40">
        <f>SUM(C48:C63)/2</f>
        <v>1525864</v>
      </c>
    </row>
    <row r="48" spans="1:4" ht="27.75" customHeight="1">
      <c r="A48" s="120">
        <v>1</v>
      </c>
      <c r="B48" s="67" t="s">
        <v>26</v>
      </c>
      <c r="C48" s="121">
        <f>C49</f>
        <v>120000</v>
      </c>
      <c r="D48" s="120"/>
    </row>
    <row r="49" spans="1:4" ht="36" customHeight="1">
      <c r="A49" s="147" t="s">
        <v>50</v>
      </c>
      <c r="B49" s="71" t="s">
        <v>101</v>
      </c>
      <c r="C49" s="148">
        <v>120000</v>
      </c>
      <c r="D49" s="142"/>
    </row>
    <row r="50" spans="1:4" ht="27.75" customHeight="1">
      <c r="A50" s="120">
        <v>2</v>
      </c>
      <c r="B50" s="67" t="s">
        <v>24</v>
      </c>
      <c r="C50" s="121">
        <f>C51</f>
        <v>200000</v>
      </c>
      <c r="D50" s="120"/>
    </row>
    <row r="51" spans="1:4" ht="39" customHeight="1">
      <c r="A51" s="147" t="s">
        <v>50</v>
      </c>
      <c r="B51" s="71" t="s">
        <v>102</v>
      </c>
      <c r="C51" s="148">
        <v>200000</v>
      </c>
      <c r="D51" s="142"/>
    </row>
    <row r="52" spans="1:4" ht="24" customHeight="1">
      <c r="A52" s="120">
        <v>3</v>
      </c>
      <c r="B52" s="67" t="s">
        <v>41</v>
      </c>
      <c r="C52" s="121">
        <f>SUM(C53:C55)</f>
        <v>245000</v>
      </c>
      <c r="D52" s="120"/>
    </row>
    <row r="53" spans="1:4" ht="39" customHeight="1">
      <c r="A53" s="147" t="s">
        <v>50</v>
      </c>
      <c r="B53" s="71" t="s">
        <v>113</v>
      </c>
      <c r="C53" s="152">
        <v>110000</v>
      </c>
      <c r="D53" s="153"/>
    </row>
    <row r="54" spans="1:4" s="52" customFormat="1" ht="38.25" customHeight="1">
      <c r="A54" s="147" t="s">
        <v>50</v>
      </c>
      <c r="B54" s="154" t="s">
        <v>157</v>
      </c>
      <c r="C54" s="152">
        <v>105000</v>
      </c>
      <c r="D54" s="127"/>
    </row>
    <row r="55" spans="1:4" s="52" customFormat="1" ht="24" customHeight="1">
      <c r="A55" s="147" t="s">
        <v>50</v>
      </c>
      <c r="B55" s="154" t="s">
        <v>114</v>
      </c>
      <c r="C55" s="152">
        <v>30000</v>
      </c>
      <c r="D55" s="127"/>
    </row>
    <row r="56" spans="1:4" ht="27.75" customHeight="1">
      <c r="A56" s="120">
        <v>4</v>
      </c>
      <c r="B56" s="67" t="s">
        <v>0</v>
      </c>
      <c r="C56" s="121">
        <f>C57</f>
        <v>30000</v>
      </c>
      <c r="D56" s="120"/>
    </row>
    <row r="57" spans="1:4" ht="39" customHeight="1">
      <c r="A57" s="147" t="s">
        <v>50</v>
      </c>
      <c r="B57" s="71" t="s">
        <v>102</v>
      </c>
      <c r="C57" s="148">
        <v>30000</v>
      </c>
      <c r="D57" s="142"/>
    </row>
    <row r="58" spans="1:4" ht="27.75" customHeight="1">
      <c r="A58" s="120">
        <v>5</v>
      </c>
      <c r="B58" s="67" t="s">
        <v>45</v>
      </c>
      <c r="C58" s="121">
        <f>SUM(C59:C63)</f>
        <v>930864</v>
      </c>
      <c r="D58" s="120"/>
    </row>
    <row r="59" spans="1:4" ht="27" customHeight="1">
      <c r="A59" s="147" t="s">
        <v>50</v>
      </c>
      <c r="B59" s="140" t="s">
        <v>119</v>
      </c>
      <c r="C59" s="148">
        <v>60000</v>
      </c>
      <c r="D59" s="142"/>
    </row>
    <row r="60" spans="1:4" ht="39" customHeight="1">
      <c r="A60" s="147" t="s">
        <v>50</v>
      </c>
      <c r="B60" s="140" t="s">
        <v>121</v>
      </c>
      <c r="C60" s="148">
        <v>314964</v>
      </c>
      <c r="D60" s="142"/>
    </row>
    <row r="61" spans="1:4" ht="25.5" customHeight="1">
      <c r="A61" s="147" t="s">
        <v>50</v>
      </c>
      <c r="B61" s="140" t="s">
        <v>122</v>
      </c>
      <c r="C61" s="148">
        <v>51400</v>
      </c>
      <c r="D61" s="142"/>
    </row>
    <row r="62" spans="1:4" ht="39" customHeight="1">
      <c r="A62" s="147" t="s">
        <v>50</v>
      </c>
      <c r="B62" s="140" t="s">
        <v>123</v>
      </c>
      <c r="C62" s="148">
        <v>28500</v>
      </c>
      <c r="D62" s="142"/>
    </row>
    <row r="63" spans="1:4" ht="25.5" customHeight="1">
      <c r="A63" s="147" t="s">
        <v>50</v>
      </c>
      <c r="B63" s="140" t="s">
        <v>124</v>
      </c>
      <c r="C63" s="148">
        <v>476000</v>
      </c>
      <c r="D63" s="142"/>
    </row>
    <row r="64" spans="1:6" ht="27.75" customHeight="1">
      <c r="A64" s="120" t="s">
        <v>117</v>
      </c>
      <c r="B64" s="67" t="s">
        <v>51</v>
      </c>
      <c r="C64" s="121">
        <f>C65+C67+C69+C71</f>
        <v>2410046</v>
      </c>
      <c r="D64" s="120"/>
      <c r="F64" s="40">
        <f>SUM(C65:C72)/2</f>
        <v>2410046</v>
      </c>
    </row>
    <row r="65" spans="1:4" ht="27.75" customHeight="1">
      <c r="A65" s="120">
        <v>1</v>
      </c>
      <c r="B65" s="67" t="s">
        <v>23</v>
      </c>
      <c r="C65" s="121">
        <f>C66</f>
        <v>1330596</v>
      </c>
      <c r="D65" s="120"/>
    </row>
    <row r="66" spans="1:4" ht="27.75" customHeight="1">
      <c r="A66" s="147" t="s">
        <v>50</v>
      </c>
      <c r="B66" s="73" t="s">
        <v>51</v>
      </c>
      <c r="C66" s="148">
        <v>1330596</v>
      </c>
      <c r="D66" s="142"/>
    </row>
    <row r="67" spans="1:4" ht="27.75" customHeight="1">
      <c r="A67" s="120">
        <v>2</v>
      </c>
      <c r="B67" s="67" t="s">
        <v>24</v>
      </c>
      <c r="C67" s="121">
        <f>C68</f>
        <v>300000</v>
      </c>
      <c r="D67" s="120"/>
    </row>
    <row r="68" spans="1:4" ht="27.75" customHeight="1">
      <c r="A68" s="147" t="s">
        <v>50</v>
      </c>
      <c r="B68" s="73" t="s">
        <v>51</v>
      </c>
      <c r="C68" s="148">
        <v>300000</v>
      </c>
      <c r="D68" s="142"/>
    </row>
    <row r="69" spans="1:4" ht="27.75" customHeight="1">
      <c r="A69" s="120">
        <v>3</v>
      </c>
      <c r="B69" s="67" t="s">
        <v>41</v>
      </c>
      <c r="C69" s="121">
        <f>C70</f>
        <v>299250</v>
      </c>
      <c r="D69" s="120"/>
    </row>
    <row r="70" spans="1:4" ht="27.75" customHeight="1">
      <c r="A70" s="147" t="s">
        <v>50</v>
      </c>
      <c r="B70" s="73" t="s">
        <v>51</v>
      </c>
      <c r="C70" s="148">
        <v>299250</v>
      </c>
      <c r="D70" s="142"/>
    </row>
    <row r="71" spans="1:4" ht="27.75" customHeight="1">
      <c r="A71" s="120">
        <v>4</v>
      </c>
      <c r="B71" s="155" t="s">
        <v>31</v>
      </c>
      <c r="C71" s="121">
        <f>C72</f>
        <v>480200</v>
      </c>
      <c r="D71" s="120"/>
    </row>
    <row r="72" spans="1:4" ht="27.75" customHeight="1">
      <c r="A72" s="147" t="s">
        <v>50</v>
      </c>
      <c r="B72" s="73" t="s">
        <v>51</v>
      </c>
      <c r="C72" s="148">
        <v>480200</v>
      </c>
      <c r="D72" s="142"/>
    </row>
    <row r="73" spans="1:6" ht="39.75" customHeight="1">
      <c r="A73" s="120" t="s">
        <v>125</v>
      </c>
      <c r="B73" s="67" t="s">
        <v>126</v>
      </c>
      <c r="C73" s="121">
        <f>C74</f>
        <v>220000</v>
      </c>
      <c r="D73" s="120"/>
      <c r="F73" s="40">
        <f>C73</f>
        <v>220000</v>
      </c>
    </row>
    <row r="74" spans="1:6" s="50" customFormat="1" ht="24.75" customHeight="1">
      <c r="A74" s="120">
        <v>1</v>
      </c>
      <c r="B74" s="155" t="s">
        <v>16</v>
      </c>
      <c r="C74" s="121">
        <f>SUM(C75:C79)</f>
        <v>220000</v>
      </c>
      <c r="D74" s="120"/>
      <c r="F74" s="51"/>
    </row>
    <row r="75" spans="1:4" ht="58.5" customHeight="1">
      <c r="A75" s="147" t="s">
        <v>50</v>
      </c>
      <c r="B75" s="73" t="s">
        <v>127</v>
      </c>
      <c r="C75" s="148">
        <v>40800</v>
      </c>
      <c r="D75" s="142"/>
    </row>
    <row r="76" spans="1:4" ht="38.25" customHeight="1">
      <c r="A76" s="147" t="s">
        <v>50</v>
      </c>
      <c r="B76" s="156" t="s">
        <v>128</v>
      </c>
      <c r="C76" s="148">
        <v>100000</v>
      </c>
      <c r="D76" s="142"/>
    </row>
    <row r="77" spans="1:4" ht="27.75" customHeight="1">
      <c r="A77" s="147" t="s">
        <v>50</v>
      </c>
      <c r="B77" s="156" t="s">
        <v>129</v>
      </c>
      <c r="C77" s="148">
        <f>21500+1800</f>
        <v>23300</v>
      </c>
      <c r="D77" s="142"/>
    </row>
    <row r="78" spans="1:4" ht="27.75" customHeight="1">
      <c r="A78" s="147" t="s">
        <v>50</v>
      </c>
      <c r="B78" s="156" t="s">
        <v>152</v>
      </c>
      <c r="C78" s="148">
        <v>25500</v>
      </c>
      <c r="D78" s="142"/>
    </row>
    <row r="79" spans="1:4" ht="56.25" customHeight="1">
      <c r="A79" s="147" t="s">
        <v>50</v>
      </c>
      <c r="B79" s="156" t="s">
        <v>130</v>
      </c>
      <c r="C79" s="148">
        <v>30400</v>
      </c>
      <c r="D79" s="142"/>
    </row>
    <row r="80" spans="1:6" ht="37.5" customHeight="1">
      <c r="A80" s="120" t="s">
        <v>208</v>
      </c>
      <c r="B80" s="67" t="s">
        <v>210</v>
      </c>
      <c r="C80" s="121">
        <f>C81</f>
        <v>100000</v>
      </c>
      <c r="D80" s="120"/>
      <c r="F80" s="40">
        <f>C80</f>
        <v>100000</v>
      </c>
    </row>
    <row r="81" spans="1:6" s="50" customFormat="1" ht="24.75" customHeight="1">
      <c r="A81" s="120">
        <v>1</v>
      </c>
      <c r="B81" s="155" t="s">
        <v>24</v>
      </c>
      <c r="C81" s="121">
        <f>C82</f>
        <v>100000</v>
      </c>
      <c r="D81" s="120"/>
      <c r="F81" s="51"/>
    </row>
    <row r="82" spans="1:4" ht="27.75" customHeight="1">
      <c r="A82" s="157" t="s">
        <v>50</v>
      </c>
      <c r="B82" s="158" t="s">
        <v>207</v>
      </c>
      <c r="C82" s="144">
        <v>100000</v>
      </c>
      <c r="D82" s="159"/>
    </row>
  </sheetData>
  <sheetProtection/>
  <mergeCells count="3">
    <mergeCell ref="A2:D2"/>
    <mergeCell ref="A3:D3"/>
    <mergeCell ref="A4:D4"/>
  </mergeCells>
  <printOptions horizontalCentered="1"/>
  <pageMargins left="0.5118110236220472" right="0.5118110236220472" top="0.5511811023622047" bottom="0.5511811023622047" header="0.31496062992125984" footer="0.31496062992125984"/>
  <pageSetup horizontalDpi="600" verticalDpi="600" orientation="portrait" paperSize="9"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F43"/>
  <sheetViews>
    <sheetView zoomScalePageLayoutView="0" workbookViewId="0" topLeftCell="A26">
      <selection activeCell="B28" sqref="B28"/>
    </sheetView>
  </sheetViews>
  <sheetFormatPr defaultColWidth="4.00390625" defaultRowHeight="12.75"/>
  <cols>
    <col min="1" max="1" width="7.421875" style="1" customWidth="1"/>
    <col min="2" max="2" width="45.421875" style="2" customWidth="1"/>
    <col min="3" max="3" width="21.8515625" style="3" customWidth="1"/>
    <col min="4" max="4" width="15.00390625" style="2" customWidth="1"/>
    <col min="5" max="5" width="10.57421875" style="4" customWidth="1"/>
    <col min="6" max="6" width="16.140625" style="4" customWidth="1"/>
    <col min="7" max="249" width="8.8515625" style="4" customWidth="1"/>
    <col min="250" max="16384" width="4.00390625" style="4" customWidth="1"/>
  </cols>
  <sheetData>
    <row r="1" ht="17.25">
      <c r="D1" s="7" t="s">
        <v>131</v>
      </c>
    </row>
    <row r="2" spans="1:4" s="6" customFormat="1" ht="53.25" customHeight="1">
      <c r="A2" s="322" t="str">
        <f>TP03!A2</f>
        <v>PHÂN BỔ VỐN SỰ NGHIỆP NGÂN SÁCH NHÀ NƯỚC THỰC HIỆN CHƯƠNG TRÌNH MỤC TIÊU QUỐC GIA XÂY DỰNG NÔNG THÔN MỚI 
TỈNH TUYÊN QUANG NĂM 2023</v>
      </c>
      <c r="B2" s="322"/>
      <c r="C2" s="322"/>
      <c r="D2" s="322"/>
    </row>
    <row r="3" spans="1:4" s="6" customFormat="1" ht="57" customHeight="1">
      <c r="A3" s="323" t="s">
        <v>53</v>
      </c>
      <c r="B3" s="323"/>
      <c r="C3" s="323"/>
      <c r="D3" s="323"/>
    </row>
    <row r="4" spans="1:4" s="6" customFormat="1" ht="18" customHeight="1" hidden="1">
      <c r="A4" s="324" t="str">
        <f>TP02!A4</f>
        <v>(Kèm theo Tờ trình số:           /TTr-STC ngày           tháng 02 năm 2023 của Sở Tài chính)</v>
      </c>
      <c r="B4" s="324"/>
      <c r="C4" s="324"/>
      <c r="D4" s="324"/>
    </row>
    <row r="5" spans="1:4" ht="17.25" customHeight="1">
      <c r="A5" s="5"/>
      <c r="B5" s="5"/>
      <c r="C5" s="5"/>
      <c r="D5" s="5"/>
    </row>
    <row r="6" spans="1:4" ht="37.5" customHeight="1">
      <c r="A6" s="8" t="s">
        <v>32</v>
      </c>
      <c r="B6" s="8" t="s">
        <v>33</v>
      </c>
      <c r="C6" s="8" t="s">
        <v>99</v>
      </c>
      <c r="D6" s="8" t="s">
        <v>34</v>
      </c>
    </row>
    <row r="7" spans="1:6" ht="29.25" customHeight="1">
      <c r="A7" s="8"/>
      <c r="B7" s="41" t="s">
        <v>143</v>
      </c>
      <c r="C7" s="9">
        <f>C8</f>
        <v>13386000</v>
      </c>
      <c r="D7" s="8"/>
      <c r="E7" s="4">
        <f>SUM(E8:E43)</f>
        <v>541.8149999999999</v>
      </c>
      <c r="F7" s="216">
        <f>SUM(C9:C43)/2</f>
        <v>13386000</v>
      </c>
    </row>
    <row r="8" spans="1:4" ht="41.25" customHeight="1">
      <c r="A8" s="101" t="s">
        <v>37</v>
      </c>
      <c r="B8" s="124" t="s">
        <v>132</v>
      </c>
      <c r="C8" s="103">
        <f>C9+C13+C18+C24+C31+C35+C40</f>
        <v>13386000</v>
      </c>
      <c r="D8" s="101"/>
    </row>
    <row r="9" spans="1:4" ht="22.5" customHeight="1">
      <c r="A9" s="104">
        <v>1</v>
      </c>
      <c r="B9" s="130" t="s">
        <v>25</v>
      </c>
      <c r="C9" s="105">
        <f>SUM(C10:C12)</f>
        <v>1566000</v>
      </c>
      <c r="D9" s="104"/>
    </row>
    <row r="10" spans="1:4" ht="39" customHeight="1">
      <c r="A10" s="132" t="s">
        <v>120</v>
      </c>
      <c r="B10" s="133" t="s">
        <v>174</v>
      </c>
      <c r="C10" s="128">
        <f>9*80000</f>
        <v>720000</v>
      </c>
      <c r="D10" s="131"/>
    </row>
    <row r="11" spans="1:4" ht="39" customHeight="1">
      <c r="A11" s="132" t="s">
        <v>120</v>
      </c>
      <c r="B11" s="133" t="s">
        <v>165</v>
      </c>
      <c r="C11" s="128">
        <f>15*50000</f>
        <v>750000</v>
      </c>
      <c r="D11" s="131"/>
    </row>
    <row r="12" spans="1:6" s="53" customFormat="1" ht="57" customHeight="1">
      <c r="A12" s="132" t="s">
        <v>120</v>
      </c>
      <c r="B12" s="138" t="s">
        <v>211</v>
      </c>
      <c r="C12" s="136">
        <f>32*3000</f>
        <v>96000</v>
      </c>
      <c r="D12" s="137"/>
      <c r="E12" s="224">
        <f>(100-11)*36%</f>
        <v>32.04</v>
      </c>
      <c r="F12" s="220">
        <f>C12+C17+C23+C30+C39+C43</f>
        <v>1560000</v>
      </c>
    </row>
    <row r="13" spans="1:4" ht="26.25" customHeight="1">
      <c r="A13" s="120">
        <v>2</v>
      </c>
      <c r="B13" s="67" t="s">
        <v>26</v>
      </c>
      <c r="C13" s="135">
        <f>SUM(C14:C17)</f>
        <v>1507000</v>
      </c>
      <c r="D13" s="131"/>
    </row>
    <row r="14" spans="1:4" ht="71.25" customHeight="1">
      <c r="A14" s="120" t="s">
        <v>120</v>
      </c>
      <c r="B14" s="73" t="s">
        <v>187</v>
      </c>
      <c r="C14" s="171">
        <f>2*80000</f>
        <v>160000</v>
      </c>
      <c r="D14" s="131"/>
    </row>
    <row r="15" spans="1:4" ht="56.25" customHeight="1">
      <c r="A15" s="132" t="s">
        <v>120</v>
      </c>
      <c r="B15" s="133" t="s">
        <v>188</v>
      </c>
      <c r="C15" s="115">
        <f>15*50000</f>
        <v>750000</v>
      </c>
      <c r="D15" s="131"/>
    </row>
    <row r="16" spans="1:4" ht="30" customHeight="1">
      <c r="A16" s="132" t="s">
        <v>120</v>
      </c>
      <c r="B16" s="133" t="s">
        <v>173</v>
      </c>
      <c r="C16" s="115">
        <f>10*30000</f>
        <v>300000</v>
      </c>
      <c r="D16" s="131"/>
    </row>
    <row r="17" spans="1:5" s="53" customFormat="1" ht="56.25" customHeight="1">
      <c r="A17" s="132" t="s">
        <v>120</v>
      </c>
      <c r="B17" s="138" t="s">
        <v>211</v>
      </c>
      <c r="C17" s="136">
        <f>99*3000</f>
        <v>297000</v>
      </c>
      <c r="D17" s="137"/>
      <c r="E17" s="226">
        <f>(287-12)*36%</f>
        <v>99</v>
      </c>
    </row>
    <row r="18" spans="1:4" ht="26.25" customHeight="1">
      <c r="A18" s="120">
        <v>3</v>
      </c>
      <c r="B18" s="67" t="s">
        <v>23</v>
      </c>
      <c r="C18" s="135">
        <f>SUM(C19:C23)</f>
        <v>2848000</v>
      </c>
      <c r="D18" s="131"/>
    </row>
    <row r="19" spans="1:5" s="53" customFormat="1" ht="39.75" customHeight="1">
      <c r="A19" s="132" t="s">
        <v>120</v>
      </c>
      <c r="B19" s="133" t="s">
        <v>172</v>
      </c>
      <c r="C19" s="136">
        <f>6*80000</f>
        <v>480000</v>
      </c>
      <c r="D19" s="137"/>
      <c r="E19" s="224"/>
    </row>
    <row r="20" spans="1:5" s="53" customFormat="1" ht="54" customHeight="1">
      <c r="A20" s="132" t="s">
        <v>120</v>
      </c>
      <c r="B20" s="133" t="s">
        <v>166</v>
      </c>
      <c r="C20" s="136">
        <f>26*50000</f>
        <v>1300000</v>
      </c>
      <c r="D20" s="137"/>
      <c r="E20" s="224"/>
    </row>
    <row r="21" spans="1:5" s="53" customFormat="1" ht="27.75" customHeight="1">
      <c r="A21" s="132" t="s">
        <v>120</v>
      </c>
      <c r="B21" s="133" t="s">
        <v>173</v>
      </c>
      <c r="C21" s="136">
        <f>6*30000</f>
        <v>180000</v>
      </c>
      <c r="D21" s="137"/>
      <c r="E21" s="224"/>
    </row>
    <row r="22" spans="1:5" s="53" customFormat="1" ht="27" customHeight="1">
      <c r="A22" s="132" t="s">
        <v>120</v>
      </c>
      <c r="B22" s="133" t="s">
        <v>189</v>
      </c>
      <c r="C22" s="136">
        <f>15000*52</f>
        <v>780000</v>
      </c>
      <c r="D22" s="137"/>
      <c r="E22" s="225"/>
    </row>
    <row r="23" spans="1:5" s="53" customFormat="1" ht="54" customHeight="1">
      <c r="A23" s="132" t="s">
        <v>120</v>
      </c>
      <c r="B23" s="138" t="s">
        <v>211</v>
      </c>
      <c r="C23" s="136">
        <f>36*3000</f>
        <v>108000</v>
      </c>
      <c r="D23" s="137"/>
      <c r="E23" s="224">
        <f>(114-15)*36%</f>
        <v>35.64</v>
      </c>
    </row>
    <row r="24" spans="1:4" ht="26.25" customHeight="1">
      <c r="A24" s="120">
        <v>4</v>
      </c>
      <c r="B24" s="67" t="s">
        <v>27</v>
      </c>
      <c r="C24" s="135">
        <f>SUM(C25:C30)</f>
        <v>2783000</v>
      </c>
      <c r="D24" s="131"/>
    </row>
    <row r="25" spans="1:4" ht="53.25" customHeight="1">
      <c r="A25" s="132" t="s">
        <v>120</v>
      </c>
      <c r="B25" s="138" t="s">
        <v>167</v>
      </c>
      <c r="C25" s="171">
        <v>500000</v>
      </c>
      <c r="D25" s="131"/>
    </row>
    <row r="26" spans="1:5" s="53" customFormat="1" ht="69.75" customHeight="1">
      <c r="A26" s="132" t="s">
        <v>120</v>
      </c>
      <c r="B26" s="154" t="s">
        <v>168</v>
      </c>
      <c r="C26" s="136">
        <f>5*80000</f>
        <v>400000</v>
      </c>
      <c r="D26" s="137"/>
      <c r="E26" s="224"/>
    </row>
    <row r="27" spans="1:5" s="53" customFormat="1" ht="35.25" customHeight="1">
      <c r="A27" s="132" t="s">
        <v>120</v>
      </c>
      <c r="B27" s="133" t="s">
        <v>169</v>
      </c>
      <c r="C27" s="136">
        <v>80000</v>
      </c>
      <c r="D27" s="137"/>
      <c r="E27" s="224"/>
    </row>
    <row r="28" spans="1:5" s="53" customFormat="1" ht="40.5" customHeight="1">
      <c r="A28" s="132" t="s">
        <v>120</v>
      </c>
      <c r="B28" s="138" t="s">
        <v>170</v>
      </c>
      <c r="C28" s="136">
        <f>4*30000</f>
        <v>120000</v>
      </c>
      <c r="D28" s="137"/>
      <c r="E28" s="224"/>
    </row>
    <row r="29" spans="1:5" s="53" customFormat="1" ht="70.5" customHeight="1">
      <c r="A29" s="132" t="s">
        <v>120</v>
      </c>
      <c r="B29" s="138" t="s">
        <v>171</v>
      </c>
      <c r="C29" s="136">
        <f>93*15000</f>
        <v>1395000</v>
      </c>
      <c r="D29" s="137"/>
      <c r="E29" s="224"/>
    </row>
    <row r="30" spans="1:5" s="53" customFormat="1" ht="54.75" customHeight="1">
      <c r="A30" s="132" t="s">
        <v>120</v>
      </c>
      <c r="B30" s="138" t="s">
        <v>211</v>
      </c>
      <c r="C30" s="136">
        <f>96*3000</f>
        <v>288000</v>
      </c>
      <c r="D30" s="137"/>
      <c r="E30" s="224">
        <f>(283-18)*36%</f>
        <v>95.39999999999999</v>
      </c>
    </row>
    <row r="31" spans="1:4" ht="26.25" customHeight="1">
      <c r="A31" s="120">
        <v>5</v>
      </c>
      <c r="B31" s="139" t="s">
        <v>0</v>
      </c>
      <c r="C31" s="135">
        <f>SUM(C32:C34)</f>
        <v>616000</v>
      </c>
      <c r="D31" s="131"/>
    </row>
    <row r="32" spans="1:5" s="53" customFormat="1" ht="36.75" customHeight="1">
      <c r="A32" s="132" t="s">
        <v>120</v>
      </c>
      <c r="B32" s="138" t="s">
        <v>172</v>
      </c>
      <c r="C32" s="136">
        <v>400000</v>
      </c>
      <c r="D32" s="137"/>
      <c r="E32" s="224"/>
    </row>
    <row r="33" spans="1:5" s="53" customFormat="1" ht="28.5" customHeight="1">
      <c r="A33" s="132" t="s">
        <v>120</v>
      </c>
      <c r="B33" s="138" t="s">
        <v>173</v>
      </c>
      <c r="C33" s="136">
        <v>150000</v>
      </c>
      <c r="D33" s="137"/>
      <c r="E33" s="224"/>
    </row>
    <row r="34" spans="1:5" s="53" customFormat="1" ht="57" customHeight="1">
      <c r="A34" s="132" t="s">
        <v>120</v>
      </c>
      <c r="B34" s="138" t="s">
        <v>211</v>
      </c>
      <c r="C34" s="136">
        <f>22*3000</f>
        <v>66000</v>
      </c>
      <c r="D34" s="137"/>
      <c r="E34" s="224">
        <f>(214-152)*36%</f>
        <v>22.32</v>
      </c>
    </row>
    <row r="35" spans="1:4" ht="26.25" customHeight="1">
      <c r="A35" s="120">
        <v>6</v>
      </c>
      <c r="B35" s="139" t="s">
        <v>41</v>
      </c>
      <c r="C35" s="135">
        <f>SUM(C36:C39)</f>
        <v>2407000</v>
      </c>
      <c r="D35" s="131"/>
    </row>
    <row r="36" spans="1:5" s="53" customFormat="1" ht="36.75" customHeight="1">
      <c r="A36" s="132" t="s">
        <v>120</v>
      </c>
      <c r="B36" s="138" t="s">
        <v>172</v>
      </c>
      <c r="C36" s="136">
        <f>5*80000</f>
        <v>400000</v>
      </c>
      <c r="D36" s="137"/>
      <c r="E36" s="224"/>
    </row>
    <row r="37" spans="1:5" s="53" customFormat="1" ht="28.5" customHeight="1">
      <c r="A37" s="132" t="s">
        <v>120</v>
      </c>
      <c r="B37" s="138" t="s">
        <v>173</v>
      </c>
      <c r="C37" s="136">
        <f>17*30000</f>
        <v>510000</v>
      </c>
      <c r="D37" s="137"/>
      <c r="E37" s="224"/>
    </row>
    <row r="38" spans="1:5" s="53" customFormat="1" ht="28.5" customHeight="1">
      <c r="A38" s="132" t="s">
        <v>120</v>
      </c>
      <c r="B38" s="138" t="s">
        <v>189</v>
      </c>
      <c r="C38" s="136">
        <f>71*15000</f>
        <v>1065000</v>
      </c>
      <c r="D38" s="137"/>
      <c r="E38" s="224"/>
    </row>
    <row r="39" spans="1:5" s="53" customFormat="1" ht="52.5" customHeight="1">
      <c r="A39" s="132" t="s">
        <v>120</v>
      </c>
      <c r="B39" s="138" t="s">
        <v>211</v>
      </c>
      <c r="C39" s="136">
        <f>144*3000</f>
        <v>432000</v>
      </c>
      <c r="D39" s="137"/>
      <c r="E39" s="224">
        <f>(400-25)*38.5%</f>
        <v>144.375</v>
      </c>
    </row>
    <row r="40" spans="1:4" ht="26.25" customHeight="1">
      <c r="A40" s="120">
        <v>7</v>
      </c>
      <c r="B40" s="139" t="s">
        <v>24</v>
      </c>
      <c r="C40" s="135">
        <f>SUM(C41:C43)</f>
        <v>1659000</v>
      </c>
      <c r="D40" s="131"/>
    </row>
    <row r="41" spans="1:5" s="53" customFormat="1" ht="36.75" customHeight="1">
      <c r="A41" s="132" t="s">
        <v>120</v>
      </c>
      <c r="B41" s="138" t="s">
        <v>172</v>
      </c>
      <c r="C41" s="136">
        <f>12*80000</f>
        <v>960000</v>
      </c>
      <c r="D41" s="137"/>
      <c r="E41" s="224"/>
    </row>
    <row r="42" spans="1:5" s="53" customFormat="1" ht="28.5" customHeight="1">
      <c r="A42" s="132" t="s">
        <v>120</v>
      </c>
      <c r="B42" s="138" t="s">
        <v>173</v>
      </c>
      <c r="C42" s="136">
        <f>12*30000</f>
        <v>360000</v>
      </c>
      <c r="D42" s="137"/>
      <c r="E42" s="224"/>
    </row>
    <row r="43" spans="1:5" s="53" customFormat="1" ht="53.25" customHeight="1">
      <c r="A43" s="221" t="s">
        <v>120</v>
      </c>
      <c r="B43" s="143" t="s">
        <v>211</v>
      </c>
      <c r="C43" s="222">
        <f>113*3000</f>
        <v>339000</v>
      </c>
      <c r="D43" s="223"/>
      <c r="E43" s="224">
        <f>(335-21)*36%</f>
        <v>113.03999999999999</v>
      </c>
    </row>
  </sheetData>
  <sheetProtection/>
  <mergeCells count="3">
    <mergeCell ref="A2:D2"/>
    <mergeCell ref="A3:D3"/>
    <mergeCell ref="A4:D4"/>
  </mergeCells>
  <printOptions horizontalCentered="1"/>
  <pageMargins left="0.5118110236220472" right="0.5118110236220472" top="0.5511811023622047" bottom="0.5511811023622047" header="0.31496062992125984" footer="0.31496062992125984"/>
  <pageSetup horizontalDpi="600" verticalDpi="600" orientation="portrait" paperSize="9"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F41"/>
  <sheetViews>
    <sheetView zoomScalePageLayoutView="0" workbookViewId="0" topLeftCell="A32">
      <selection activeCell="B28" sqref="B28"/>
    </sheetView>
  </sheetViews>
  <sheetFormatPr defaultColWidth="9.140625" defaultRowHeight="12.75"/>
  <cols>
    <col min="1" max="1" width="7.421875" style="1" customWidth="1"/>
    <col min="2" max="2" width="57.00390625" style="2" customWidth="1"/>
    <col min="3" max="3" width="18.8515625" style="3" customWidth="1"/>
    <col min="4" max="4" width="8.57421875" style="2" customWidth="1"/>
    <col min="5" max="5" width="8.8515625" style="4" customWidth="1"/>
    <col min="6" max="6" width="12.8515625" style="34" customWidth="1"/>
    <col min="7" max="251" width="8.8515625" style="4" customWidth="1"/>
    <col min="252" max="252" width="4.00390625" style="4" customWidth="1"/>
    <col min="253" max="16384" width="9.140625" style="4" customWidth="1"/>
  </cols>
  <sheetData>
    <row r="1" ht="17.25">
      <c r="D1" s="7" t="s">
        <v>139</v>
      </c>
    </row>
    <row r="2" spans="1:6" s="6" customFormat="1" ht="48.75" customHeight="1">
      <c r="A2" s="322" t="str">
        <f>TP06!A2</f>
        <v>PHÂN BỔ VỐN SỰ NGHIỆP NGÂN SÁCH NHÀ NƯỚC THỰC HIỆN CHƯƠNG TRÌNH MỤC TIÊU QUỐC GIA XÂY DỰNG NÔNG THÔN MỚI 
TỈNH TUYÊN QUANG NĂM 2023</v>
      </c>
      <c r="B2" s="322"/>
      <c r="C2" s="322"/>
      <c r="D2" s="322"/>
      <c r="F2" s="35"/>
    </row>
    <row r="3" spans="1:6" s="6" customFormat="1" ht="57" customHeight="1">
      <c r="A3" s="323" t="s">
        <v>58</v>
      </c>
      <c r="B3" s="323"/>
      <c r="C3" s="323"/>
      <c r="D3" s="323"/>
      <c r="F3" s="35"/>
    </row>
    <row r="4" spans="1:6" s="6" customFormat="1" ht="18" customHeight="1" hidden="1">
      <c r="A4" s="324" t="str">
        <f>TP06!A4</f>
        <v>(Kèm theo Tờ trình số:           /TTr-STC ngày           tháng 02 năm 2023 của Sở Tài chính)</v>
      </c>
      <c r="B4" s="324"/>
      <c r="C4" s="324"/>
      <c r="D4" s="324"/>
      <c r="F4" s="35"/>
    </row>
    <row r="5" spans="1:5" ht="17.25" customHeight="1">
      <c r="A5" s="5"/>
      <c r="B5" s="5"/>
      <c r="C5" s="5"/>
      <c r="D5" s="5"/>
      <c r="E5" s="5"/>
    </row>
    <row r="6" spans="1:4" ht="44.25" customHeight="1">
      <c r="A6" s="8" t="s">
        <v>32</v>
      </c>
      <c r="B6" s="8" t="s">
        <v>33</v>
      </c>
      <c r="C6" s="8" t="s">
        <v>99</v>
      </c>
      <c r="D6" s="8" t="s">
        <v>34</v>
      </c>
    </row>
    <row r="7" spans="1:4" ht="27" customHeight="1">
      <c r="A7" s="8"/>
      <c r="B7" s="10" t="s">
        <v>82</v>
      </c>
      <c r="C7" s="9">
        <f>C8+C19</f>
        <v>6950000</v>
      </c>
      <c r="D7" s="8"/>
    </row>
    <row r="8" spans="1:6" ht="90" customHeight="1">
      <c r="A8" s="101" t="s">
        <v>35</v>
      </c>
      <c r="B8" s="232" t="s">
        <v>216</v>
      </c>
      <c r="C8" s="103">
        <f>C9+C11+C14+C17</f>
        <v>1350000</v>
      </c>
      <c r="D8" s="101"/>
      <c r="F8" s="34">
        <f>SUM(C9:C18)/2</f>
        <v>1350000</v>
      </c>
    </row>
    <row r="9" spans="1:4" ht="27" customHeight="1">
      <c r="A9" s="104">
        <v>1</v>
      </c>
      <c r="B9" s="108" t="s">
        <v>25</v>
      </c>
      <c r="C9" s="105">
        <f>C10</f>
        <v>200000</v>
      </c>
      <c r="D9" s="104"/>
    </row>
    <row r="10" spans="1:4" ht="40.5" customHeight="1">
      <c r="A10" s="125" t="s">
        <v>50</v>
      </c>
      <c r="B10" s="219" t="s">
        <v>138</v>
      </c>
      <c r="C10" s="107">
        <f>20000*10</f>
        <v>200000</v>
      </c>
      <c r="D10" s="104"/>
    </row>
    <row r="11" spans="1:4" ht="27" customHeight="1">
      <c r="A11" s="104">
        <v>2</v>
      </c>
      <c r="B11" s="108" t="s">
        <v>0</v>
      </c>
      <c r="C11" s="105">
        <f>SUM(C12:C13)</f>
        <v>350000</v>
      </c>
      <c r="D11" s="104"/>
    </row>
    <row r="12" spans="1:4" ht="40.5" customHeight="1">
      <c r="A12" s="125" t="s">
        <v>50</v>
      </c>
      <c r="B12" s="126" t="s">
        <v>200</v>
      </c>
      <c r="C12" s="107">
        <v>250000</v>
      </c>
      <c r="D12" s="104"/>
    </row>
    <row r="13" spans="1:4" ht="40.5" customHeight="1">
      <c r="A13" s="125" t="s">
        <v>50</v>
      </c>
      <c r="B13" s="219" t="s">
        <v>138</v>
      </c>
      <c r="C13" s="107">
        <f>5*20000</f>
        <v>100000</v>
      </c>
      <c r="D13" s="104"/>
    </row>
    <row r="14" spans="1:4" ht="27" customHeight="1">
      <c r="A14" s="104">
        <v>3</v>
      </c>
      <c r="B14" s="129" t="s">
        <v>41</v>
      </c>
      <c r="C14" s="105">
        <f>SUM(C15:C16)</f>
        <v>600000</v>
      </c>
      <c r="D14" s="104"/>
    </row>
    <row r="15" spans="1:4" ht="40.5" customHeight="1">
      <c r="A15" s="125" t="s">
        <v>50</v>
      </c>
      <c r="B15" s="126" t="s">
        <v>201</v>
      </c>
      <c r="C15" s="107">
        <v>500000</v>
      </c>
      <c r="D15" s="104"/>
    </row>
    <row r="16" spans="1:4" ht="40.5" customHeight="1">
      <c r="A16" s="125" t="s">
        <v>50</v>
      </c>
      <c r="B16" s="219" t="s">
        <v>138</v>
      </c>
      <c r="C16" s="107">
        <f>5*20000</f>
        <v>100000</v>
      </c>
      <c r="D16" s="104"/>
    </row>
    <row r="17" spans="1:4" ht="25.5" customHeight="1">
      <c r="A17" s="104">
        <v>4</v>
      </c>
      <c r="B17" s="108" t="s">
        <v>27</v>
      </c>
      <c r="C17" s="105">
        <f>C18</f>
        <v>200000</v>
      </c>
      <c r="D17" s="104"/>
    </row>
    <row r="18" spans="1:4" ht="36.75" customHeight="1">
      <c r="A18" s="104"/>
      <c r="B18" s="219" t="s">
        <v>138</v>
      </c>
      <c r="C18" s="107">
        <f>20000*10</f>
        <v>200000</v>
      </c>
      <c r="D18" s="104"/>
    </row>
    <row r="19" spans="1:6" ht="36" customHeight="1">
      <c r="A19" s="104" t="s">
        <v>36</v>
      </c>
      <c r="B19" s="108" t="s">
        <v>57</v>
      </c>
      <c r="C19" s="105">
        <f>C20+C22+C26+C29+C34+C36+C38</f>
        <v>5600000</v>
      </c>
      <c r="D19" s="104"/>
      <c r="F19" s="34">
        <f>SUM(C20:C41)/2</f>
        <v>5600000</v>
      </c>
    </row>
    <row r="20" spans="1:4" ht="22.5" customHeight="1">
      <c r="A20" s="104">
        <v>1</v>
      </c>
      <c r="B20" s="108" t="s">
        <v>25</v>
      </c>
      <c r="C20" s="105">
        <f>C21</f>
        <v>100000</v>
      </c>
      <c r="D20" s="104"/>
    </row>
    <row r="21" spans="1:4" ht="39.75" customHeight="1">
      <c r="A21" s="125" t="s">
        <v>50</v>
      </c>
      <c r="B21" s="126" t="s">
        <v>60</v>
      </c>
      <c r="C21" s="107">
        <v>100000</v>
      </c>
      <c r="D21" s="104"/>
    </row>
    <row r="22" spans="1:4" ht="25.5" customHeight="1">
      <c r="A22" s="104">
        <v>2</v>
      </c>
      <c r="B22" s="108" t="s">
        <v>27</v>
      </c>
      <c r="C22" s="105">
        <f>SUM(C23:C25)</f>
        <v>470000</v>
      </c>
      <c r="D22" s="104"/>
    </row>
    <row r="23" spans="1:4" ht="39" customHeight="1">
      <c r="A23" s="125" t="s">
        <v>50</v>
      </c>
      <c r="B23" s="126" t="s">
        <v>59</v>
      </c>
      <c r="C23" s="107">
        <v>110000</v>
      </c>
      <c r="D23" s="131"/>
    </row>
    <row r="24" spans="1:4" ht="39" customHeight="1">
      <c r="A24" s="125" t="s">
        <v>50</v>
      </c>
      <c r="B24" s="126" t="s">
        <v>60</v>
      </c>
      <c r="C24" s="107">
        <v>60000</v>
      </c>
      <c r="D24" s="131"/>
    </row>
    <row r="25" spans="1:4" ht="39" customHeight="1">
      <c r="A25" s="125" t="s">
        <v>50</v>
      </c>
      <c r="B25" s="126" t="s">
        <v>164</v>
      </c>
      <c r="C25" s="107">
        <v>300000</v>
      </c>
      <c r="D25" s="131"/>
    </row>
    <row r="26" spans="1:4" ht="25.5" customHeight="1">
      <c r="A26" s="104">
        <v>3</v>
      </c>
      <c r="B26" s="108" t="s">
        <v>26</v>
      </c>
      <c r="C26" s="105">
        <f>SUM(C27:C28)</f>
        <v>210000</v>
      </c>
      <c r="D26" s="104"/>
    </row>
    <row r="27" spans="1:4" ht="39" customHeight="1">
      <c r="A27" s="125" t="s">
        <v>50</v>
      </c>
      <c r="B27" s="126" t="s">
        <v>59</v>
      </c>
      <c r="C27" s="107">
        <v>110000</v>
      </c>
      <c r="D27" s="131"/>
    </row>
    <row r="28" spans="1:4" ht="39" customHeight="1">
      <c r="A28" s="125" t="s">
        <v>50</v>
      </c>
      <c r="B28" s="126" t="s">
        <v>60</v>
      </c>
      <c r="C28" s="107">
        <v>100000</v>
      </c>
      <c r="D28" s="131"/>
    </row>
    <row r="29" spans="1:4" ht="25.5" customHeight="1">
      <c r="A29" s="104">
        <v>4</v>
      </c>
      <c r="B29" s="108" t="s">
        <v>0</v>
      </c>
      <c r="C29" s="105">
        <f>SUM(C30:C33)</f>
        <v>1280000</v>
      </c>
      <c r="D29" s="104"/>
    </row>
    <row r="30" spans="1:4" ht="39" customHeight="1">
      <c r="A30" s="125" t="s">
        <v>50</v>
      </c>
      <c r="B30" s="126" t="s">
        <v>59</v>
      </c>
      <c r="C30" s="107">
        <v>100000</v>
      </c>
      <c r="D30" s="131"/>
    </row>
    <row r="31" spans="1:4" ht="39" customHeight="1">
      <c r="A31" s="125" t="s">
        <v>50</v>
      </c>
      <c r="B31" s="126" t="s">
        <v>60</v>
      </c>
      <c r="C31" s="107">
        <v>180000</v>
      </c>
      <c r="D31" s="131"/>
    </row>
    <row r="32" spans="1:4" ht="39" customHeight="1">
      <c r="A32" s="125" t="s">
        <v>50</v>
      </c>
      <c r="B32" s="126" t="s">
        <v>140</v>
      </c>
      <c r="C32" s="107">
        <v>500000</v>
      </c>
      <c r="D32" s="131"/>
    </row>
    <row r="33" spans="1:4" ht="34.5" customHeight="1">
      <c r="A33" s="125" t="s">
        <v>50</v>
      </c>
      <c r="B33" s="126" t="s">
        <v>141</v>
      </c>
      <c r="C33" s="107">
        <v>500000</v>
      </c>
      <c r="D33" s="131"/>
    </row>
    <row r="34" spans="1:6" s="60" customFormat="1" ht="27" customHeight="1">
      <c r="A34" s="120">
        <v>5</v>
      </c>
      <c r="B34" s="129" t="s">
        <v>41</v>
      </c>
      <c r="C34" s="121">
        <v>700000</v>
      </c>
      <c r="D34" s="120"/>
      <c r="F34" s="61"/>
    </row>
    <row r="35" spans="1:4" ht="39" customHeight="1">
      <c r="A35" s="125" t="s">
        <v>50</v>
      </c>
      <c r="B35" s="126" t="s">
        <v>164</v>
      </c>
      <c r="C35" s="107">
        <v>700000</v>
      </c>
      <c r="D35" s="131"/>
    </row>
    <row r="36" spans="1:6" s="60" customFormat="1" ht="27" customHeight="1">
      <c r="A36" s="120">
        <v>6</v>
      </c>
      <c r="B36" s="129" t="s">
        <v>23</v>
      </c>
      <c r="C36" s="121">
        <f>C37</f>
        <v>1000000</v>
      </c>
      <c r="D36" s="120"/>
      <c r="F36" s="61"/>
    </row>
    <row r="37" spans="1:4" ht="39" customHeight="1">
      <c r="A37" s="125" t="s">
        <v>50</v>
      </c>
      <c r="B37" s="126" t="s">
        <v>164</v>
      </c>
      <c r="C37" s="107">
        <v>1000000</v>
      </c>
      <c r="D37" s="131"/>
    </row>
    <row r="38" spans="1:6" s="11" customFormat="1" ht="24.75" customHeight="1">
      <c r="A38" s="206">
        <v>7</v>
      </c>
      <c r="B38" s="108" t="s">
        <v>24</v>
      </c>
      <c r="C38" s="105">
        <f>SUM(C39:C41)</f>
        <v>1840000</v>
      </c>
      <c r="D38" s="169"/>
      <c r="F38" s="205"/>
    </row>
    <row r="39" spans="1:4" ht="39" customHeight="1">
      <c r="A39" s="125" t="s">
        <v>50</v>
      </c>
      <c r="B39" s="126" t="s">
        <v>59</v>
      </c>
      <c r="C39" s="107">
        <v>160000</v>
      </c>
      <c r="D39" s="131"/>
    </row>
    <row r="40" spans="1:4" ht="39" customHeight="1">
      <c r="A40" s="125" t="s">
        <v>50</v>
      </c>
      <c r="B40" s="126" t="s">
        <v>60</v>
      </c>
      <c r="C40" s="107">
        <v>280000</v>
      </c>
      <c r="D40" s="131"/>
    </row>
    <row r="41" spans="1:4" ht="39" customHeight="1">
      <c r="A41" s="207" t="s">
        <v>50</v>
      </c>
      <c r="B41" s="122" t="s">
        <v>164</v>
      </c>
      <c r="C41" s="208">
        <v>1400000</v>
      </c>
      <c r="D41" s="209"/>
    </row>
  </sheetData>
  <sheetProtection/>
  <mergeCells count="3">
    <mergeCell ref="A2:D2"/>
    <mergeCell ref="A3:D3"/>
    <mergeCell ref="A4:D4"/>
  </mergeCells>
  <printOptions horizontalCentered="1"/>
  <pageMargins left="0.5118110236220472" right="0.5118110236220472" top="0.5511811023622047" bottom="0.5511811023622047" header="0.31496062992125984" footer="0.31496062992125984"/>
  <pageSetup horizontalDpi="600" verticalDpi="600" orientation="portrait" paperSize="9"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F10"/>
  <sheetViews>
    <sheetView zoomScalePageLayoutView="0" workbookViewId="0" topLeftCell="A5">
      <selection activeCell="B28" sqref="B28"/>
    </sheetView>
  </sheetViews>
  <sheetFormatPr defaultColWidth="9.140625" defaultRowHeight="12.75"/>
  <cols>
    <col min="1" max="1" width="7.421875" style="1" customWidth="1"/>
    <col min="2" max="2" width="55.140625" style="2" customWidth="1"/>
    <col min="3" max="3" width="18.8515625" style="3" customWidth="1"/>
    <col min="4" max="4" width="8.57421875" style="2" customWidth="1"/>
    <col min="5" max="5" width="8.8515625" style="4" customWidth="1"/>
    <col min="6" max="6" width="11.00390625" style="4" customWidth="1"/>
    <col min="7" max="251" width="8.8515625" style="4" customWidth="1"/>
    <col min="252" max="252" width="4.00390625" style="4" customWidth="1"/>
    <col min="253" max="16384" width="9.140625" style="4" customWidth="1"/>
  </cols>
  <sheetData>
    <row r="1" ht="17.25">
      <c r="D1" s="7" t="s">
        <v>56</v>
      </c>
    </row>
    <row r="2" spans="1:4" s="6" customFormat="1" ht="53.25" customHeight="1">
      <c r="A2" s="322" t="str">
        <f>TP06!A2</f>
        <v>PHÂN BỔ VỐN SỰ NGHIỆP NGÂN SÁCH NHÀ NƯỚC THỰC HIỆN CHƯƠNG TRÌNH MỤC TIÊU QUỐC GIA XÂY DỰNG NÔNG THÔN MỚI 
TỈNH TUYÊN QUANG NĂM 2023</v>
      </c>
      <c r="B2" s="322"/>
      <c r="C2" s="322"/>
      <c r="D2" s="322"/>
    </row>
    <row r="3" spans="1:4" s="6" customFormat="1" ht="92.25" customHeight="1">
      <c r="A3" s="323" t="s">
        <v>100</v>
      </c>
      <c r="B3" s="323"/>
      <c r="C3" s="323"/>
      <c r="D3" s="323"/>
    </row>
    <row r="4" spans="1:4" s="6" customFormat="1" ht="18" customHeight="1" hidden="1">
      <c r="A4" s="324" t="str">
        <f>TP07!A4</f>
        <v>(Kèm theo Tờ trình số:           /TTr-STC ngày           tháng 02 năm 2023 của Sở Tài chính)</v>
      </c>
      <c r="B4" s="324"/>
      <c r="C4" s="324"/>
      <c r="D4" s="324"/>
    </row>
    <row r="5" spans="1:5" ht="17.25" customHeight="1">
      <c r="A5" s="5"/>
      <c r="B5" s="5"/>
      <c r="C5" s="5"/>
      <c r="D5" s="5"/>
      <c r="E5" s="5"/>
    </row>
    <row r="6" spans="1:4" ht="44.25" customHeight="1">
      <c r="A6" s="8" t="s">
        <v>32</v>
      </c>
      <c r="B6" s="8" t="s">
        <v>33</v>
      </c>
      <c r="C6" s="8" t="s">
        <v>99</v>
      </c>
      <c r="D6" s="8" t="s">
        <v>34</v>
      </c>
    </row>
    <row r="7" spans="1:4" ht="25.5" customHeight="1">
      <c r="A7" s="8"/>
      <c r="B7" s="10" t="s">
        <v>143</v>
      </c>
      <c r="C7" s="9">
        <f>C8</f>
        <v>226049</v>
      </c>
      <c r="D7" s="8"/>
    </row>
    <row r="8" spans="1:4" s="11" customFormat="1" ht="26.25" customHeight="1">
      <c r="A8" s="235">
        <v>1</v>
      </c>
      <c r="B8" s="102" t="s">
        <v>62</v>
      </c>
      <c r="C8" s="236">
        <f>C9+C10</f>
        <v>226049</v>
      </c>
      <c r="D8" s="237"/>
    </row>
    <row r="9" spans="1:6" s="39" customFormat="1" ht="54" customHeight="1">
      <c r="A9" s="241"/>
      <c r="B9" s="242" t="s">
        <v>63</v>
      </c>
      <c r="C9" s="234">
        <v>99668</v>
      </c>
      <c r="D9" s="241"/>
      <c r="F9" s="238"/>
    </row>
    <row r="10" spans="1:6" s="39" customFormat="1" ht="40.5" customHeight="1">
      <c r="A10" s="239"/>
      <c r="B10" s="240" t="s">
        <v>142</v>
      </c>
      <c r="C10" s="123">
        <v>126381</v>
      </c>
      <c r="D10" s="239"/>
      <c r="F10" s="238"/>
    </row>
  </sheetData>
  <sheetProtection/>
  <mergeCells count="3">
    <mergeCell ref="A2:D2"/>
    <mergeCell ref="A3:D3"/>
    <mergeCell ref="A4:D4"/>
  </mergeCells>
  <printOptions horizontalCentered="1"/>
  <pageMargins left="0.5118110236220472" right="0.5118110236220472" top="0.5511811023622047"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nguyenvandinh</dc:creator>
  <cp:keywords/>
  <dc:description/>
  <cp:lastModifiedBy>Admin</cp:lastModifiedBy>
  <cp:lastPrinted>2023-03-07T08:04:16Z</cp:lastPrinted>
  <dcterms:created xsi:type="dcterms:W3CDTF">2012-05-28T01:08:33Z</dcterms:created>
  <dcterms:modified xsi:type="dcterms:W3CDTF">2023-03-07T08:08:19Z</dcterms:modified>
  <cp:category/>
  <cp:version/>
  <cp:contentType/>
  <cp:contentStatus/>
</cp:coreProperties>
</file>