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firstSheet="2" activeTab="2"/>
  </bookViews>
  <sheets>
    <sheet name="01.Tổng" sheetId="1" state="hidden" r:id="rId1"/>
    <sheet name="Xá năm 2022" sheetId="2" state="hidden" r:id="rId2"/>
    <sheet name="01.Hoàn trả 21,22" sheetId="3" r:id="rId3"/>
    <sheet name="02.XD mới"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0">'01.Tổng'!$A$1:$T$230</definedName>
    <definedName name="_xlnm.Print_Area" localSheetId="1">'Xá năm 2022'!$A$1:$W$25</definedName>
    <definedName name="_xlnm.Print_Titles" localSheetId="2">'01.Hoàn trả 21,22'!$5:$7</definedName>
    <definedName name="_xlnm.Print_Titles" localSheetId="0">'01.Tổng'!$4:$6</definedName>
    <definedName name="_xlnm.Print_Titles" localSheetId="3">'02.XD mới'!$5:$7</definedName>
    <definedName name="_xlnm.Print_Titles" localSheetId="1">'Xá năm 2022'!$3:$5</definedName>
  </definedNames>
  <calcPr fullCalcOnLoad="1"/>
</workbook>
</file>

<file path=xl/comments4.xml><?xml version="1.0" encoding="utf-8"?>
<comments xmlns="http://schemas.openxmlformats.org/spreadsheetml/2006/main">
  <authors>
    <author>kien</author>
  </authors>
  <commentList>
    <comment ref="F138" authorId="0">
      <text>
        <r>
          <rPr>
            <b/>
            <sz val="9"/>
            <rFont val="Tahoma"/>
            <family val="0"/>
          </rPr>
          <t>kien:</t>
        </r>
        <r>
          <rPr>
            <sz val="9"/>
            <rFont val="Tahoma"/>
            <family val="0"/>
          </rPr>
          <t xml:space="preserve">
làm tròn số
</t>
        </r>
      </text>
    </comment>
  </commentList>
</comments>
</file>

<file path=xl/sharedStrings.xml><?xml version="1.0" encoding="utf-8"?>
<sst xmlns="http://schemas.openxmlformats.org/spreadsheetml/2006/main" count="1200" uniqueCount="336">
  <si>
    <t>TT</t>
  </si>
  <si>
    <t>Xã Kim Phú</t>
  </si>
  <si>
    <t>Huyện, thành phố</t>
  </si>
  <si>
    <t>Ghi chú</t>
  </si>
  <si>
    <t>Đạt chuẩn 2020</t>
  </si>
  <si>
    <t>Xã Hào Phú</t>
  </si>
  <si>
    <t>Xã Hồng Lạc</t>
  </si>
  <si>
    <t>Đạt chuẩn 2016</t>
  </si>
  <si>
    <t>Đạt chuẩn 2017</t>
  </si>
  <si>
    <t>Xã ATK; đạt chuẩn 2015</t>
  </si>
  <si>
    <t>Xã Yên Nguyên</t>
  </si>
  <si>
    <t>KH đạt 2022</t>
  </si>
  <si>
    <t>Đạt chuẩn 2018</t>
  </si>
  <si>
    <t>Xã Yên Phú</t>
  </si>
  <si>
    <t xml:space="preserve"> Xã ATK; đạt chuẩn 2014</t>
  </si>
  <si>
    <t xml:space="preserve">Xã Mỹ Bằng </t>
  </si>
  <si>
    <t xml:space="preserve"> Xã ATK; đạt chuẩn 2019</t>
  </si>
  <si>
    <t>Xã Nhữ Khê</t>
  </si>
  <si>
    <t xml:space="preserve">Xã Đội Bình </t>
  </si>
  <si>
    <t>Xã Kim Quan</t>
  </si>
  <si>
    <t xml:space="preserve">Xã Sơn Nam </t>
  </si>
  <si>
    <t xml:space="preserve"> Xã ATK; KH đạt 2022</t>
  </si>
  <si>
    <t>Xã Ninh Lai</t>
  </si>
  <si>
    <t xml:space="preserve">Xã Thượng Ấm </t>
  </si>
  <si>
    <t>Xã Hùng Mỹ (xã ĐBKK)</t>
  </si>
  <si>
    <t>Xã Bạch Xa (xã ĐBKK)</t>
  </si>
  <si>
    <t>Xã Minh Khương (xã ĐBKK)</t>
  </si>
  <si>
    <t>Tổng hệ số xã</t>
  </si>
  <si>
    <t>Hệ số cấp huyện</t>
  </si>
  <si>
    <t>A</t>
  </si>
  <si>
    <t>B</t>
  </si>
  <si>
    <t>Đối tượng hệ số 4 (49 xã ĐBKK và 06 xã đăng ký đạt chuẩn năm 2021)</t>
  </si>
  <si>
    <t>Tổng hệ số phân bổ vốn</t>
  </si>
  <si>
    <t>Đối tượng xã trên 15 tiêu chí (đến hết năm 2021: 02 xã)</t>
  </si>
  <si>
    <t>Đối tượng hệ số 1 (65 xã)</t>
  </si>
  <si>
    <t>KH đạt 2022, dưới 15 t/c</t>
  </si>
  <si>
    <t>Đối tượng hệ số 1 (54 xã đạt chuẩn)</t>
  </si>
  <si>
    <t>KH đạt 2022; dưới 15 t/c</t>
  </si>
  <si>
    <t>Mức hỗ trợ theo hệ số</t>
  </si>
  <si>
    <t>1=3+5+7
+9+11</t>
  </si>
  <si>
    <t>ĐVT: Triệu đồng</t>
  </si>
  <si>
    <t>Năm 2022</t>
  </si>
  <si>
    <t>Năm 2023</t>
  </si>
  <si>
    <t>Năm 2024</t>
  </si>
  <si>
    <t>Năm 2025</t>
  </si>
  <si>
    <t>Đối tượng xã hệ số 5 (22 xã) và hệ số huyện</t>
  </si>
  <si>
    <t>Đối tượng xã hệ số 3 (từ 15-18 tiêu chí đến hết năm 2021: 01 xã, tuy nhiên xã thuộc kế hoạch đạt chuẩn giai đoạn 2022-2025)</t>
  </si>
  <si>
    <t>Hệ số vốn hỗ trợ huyện/xã giai đoạn 2022-2025</t>
  </si>
  <si>
    <t>Hệ số vốn hỗ trợ xã</t>
  </si>
  <si>
    <t>-</t>
  </si>
  <si>
    <t>Hệ số và kế hoạch vốn hỗ trợ đầu tư năm 2021 (chuyển sang thực hiện năm 2022)</t>
  </si>
  <si>
    <t>Hệ số và kế hoạch vốn hỗ trợ  đầu tư giai đoạn 2022-2025</t>
  </si>
  <si>
    <t>Chi tiết kế hoạch vốn hỗ trợ tư hàng năm theo hệ số</t>
  </si>
  <si>
    <t>Tổng kế hoạch vốn hỗ trợ đầu tư giai đoạn 2021-2025</t>
  </si>
  <si>
    <t>Hỗ trợ xây dựng trường Tiểu học Minh Khương theo kế hoạch vốn xã đăng ký đạt chuẩn năm 2022.</t>
  </si>
  <si>
    <t>Hỗ trợ xây dựng trường Tiểu học theo kế hoạch vốn xã đăng ký đạt chuẩn năm 2022.</t>
  </si>
  <si>
    <t xml:space="preserve"> </t>
  </si>
  <si>
    <t>Cộng tổng</t>
  </si>
  <si>
    <t>Vốncòn lại năm 2023-2025: Dự kiến phân bổ năm 2023</t>
  </si>
  <si>
    <t>Năm 2021-2022</t>
  </si>
  <si>
    <t>Tổng 2021-2025</t>
  </si>
  <si>
    <t>2=3+4</t>
  </si>
  <si>
    <t>Vốn còn thiếu sau cân đối vốn NTM giai đoạn 2021-2025</t>
  </si>
  <si>
    <t>Kế hoạch vốn đề nghị bố trí từ ngân sách tỉnh, vốn nông thôn mới</t>
  </si>
  <si>
    <t>KẾ HOẠCH PHÂN BỔ VỐN ĐẦU TƯ PHÁT TRIỂN TỪ NSTW GIAI ĐOẠN 2021-2025
HOÀN TRẢ VỐN THEO ĐỊNH MỨC ĐỐI VỚI CÁC XÃ ĐĂNG KÝ ĐẠT CHUẨN NĂM 2022</t>
  </si>
  <si>
    <t xml:space="preserve">Chia từng năm </t>
  </si>
  <si>
    <t>Hỗ trợ xây dựng trường Tiểu học theo kế hoạch vốn xã đăng ký đạt chuẩn năm 2022</t>
  </si>
  <si>
    <t>Hỗ trợ nâng cấp, sửa chữa công trình cấp nước sinh hoạt Làng Non theo kế hoạch vốn xã đăng ký đạt chuẩn năm 2022</t>
  </si>
  <si>
    <t xml:space="preserve">Ghi chú (dự kiến danh mục công trình bố trí vốn năm 2021-2022) </t>
  </si>
  <si>
    <t>Hỗ trợ xây dựng trường Tiểu học Minh Phú theo kế hoạch vốn xã đăng ký đạt chuẩn năm 2022</t>
  </si>
  <si>
    <t>Hỗ trợ xây dựng trường tiểu học Y Bằng theo kế hoạch vốn xã đăng ký đạt chuẩn năm 2022</t>
  </si>
  <si>
    <t>Hỗ trợ xây dựng trường tiểu học Minh Cầm theo kế hoạch vốn xã đăng ký đạt chuẩn năm 2022</t>
  </si>
  <si>
    <t>Hỗ trợ xây dựng trường Tiểu học theo kế hoạch vốn xã đăng ký đạt chuẩn năm 2022</t>
  </si>
  <si>
    <t>Hỗ trợ xây dựng đường trục xã theo kế hoạch vốn xã đăng ký đạt chuẩn năm 2022</t>
  </si>
  <si>
    <t>Hỗ trợ xây dựng Mầm non, trường TH theo Quyết định số 342/QĐ-UBND ngày 05/6/2021 của UBND tỉnh</t>
  </si>
  <si>
    <t>Hỗ trợ xây dựng trường THCS Kim Phú theo Quyết định số 342/QĐ-UBND ngày 05/6/2021 của UBND tỉnh</t>
  </si>
  <si>
    <t xml:space="preserve">Hệ số và kế hoạch vốn hỗ trợ đầu tư năm 2023 </t>
  </si>
  <si>
    <t>Vốn dự phòng 10%/vốn 2023</t>
  </si>
  <si>
    <t>Xã Thổ Bình: 2.538 triệu đồng</t>
  </si>
  <si>
    <t>Hệ số vốn hỗ trợ huyện, xã</t>
  </si>
  <si>
    <t xml:space="preserve">Chi tiết kế hoạch vốn theo hệ số </t>
  </si>
  <si>
    <t>Hỗ trợ theo hệ số huyện (20 hệ số) và hệ số xã (109 hệ số)</t>
  </si>
  <si>
    <t>Xã Vinh Quang: 3.102 triệu đồng; Xã Tân An: 3.102 triệu đồng; Xã Kiên Đài: 3.102 triệu đồng.</t>
  </si>
  <si>
    <t xml:space="preserve"> Xã Kim Phú : 2.538 triệu đồng.</t>
  </si>
  <si>
    <t>Xã Hoàng Khai: 3.442,6 triệu đồng; Xã Tân Long: 3.442,6 triệu đồng; Xã Phú Thịnh: 3.442,6 triệu đồng; Xã Thái Bình: 3.442,6 triệu đồng; Xã Nhữ Khê: 3.442,6 triệu đồng; Xã Đội Bình: 3.442,6 triệu đồng</t>
  </si>
  <si>
    <t>Xã Sơn Nam: 2.983,9 triệu đồng; Xã Hợp Thành: 2.983,9 triệu đồng; Xã Tú Thịnh: 2.983,9 triệu đồng; Xã Hào Phú: 2.983,9 triệu đồng; Xã Thượng Ấm: 2.983,9 triệu đồng.</t>
  </si>
  <si>
    <t>Quyết định số 159/QĐ-UBND ngày 26/4/2021</t>
  </si>
  <si>
    <t>Quyết định số 342/QĐ-UBND ngày 05/6/2021</t>
  </si>
  <si>
    <t>I</t>
  </si>
  <si>
    <t>Xã Thổ Bình</t>
  </si>
  <si>
    <t>Số kinh phí để đề xuất đầu tư năm 2023</t>
  </si>
  <si>
    <t>*</t>
  </si>
  <si>
    <t>Quyết định số 659/QĐ-UBND ngày 30/11/2022</t>
  </si>
  <si>
    <t xml:space="preserve">Huyện Lâm Bình (theo hệ số xã) </t>
  </si>
  <si>
    <t>II</t>
  </si>
  <si>
    <t>III</t>
  </si>
  <si>
    <t>Hỗ trợ đầu tư 04 xã: Năng Khả, Hồng Thái, Côn Lôn, Thanh Tương</t>
  </si>
  <si>
    <t>Xã Vinh Quang</t>
  </si>
  <si>
    <t>Xã Tân An</t>
  </si>
  <si>
    <t>Xã Kiên Đài</t>
  </si>
  <si>
    <t>Xã Bình Xa</t>
  </si>
  <si>
    <t>Xã Thái Sơn</t>
  </si>
  <si>
    <t>Xã Tân Thành</t>
  </si>
  <si>
    <t>Xã Hoàng Khai</t>
  </si>
  <si>
    <t>Xã Tân Long</t>
  </si>
  <si>
    <t>Xã Phú Thịnh</t>
  </si>
  <si>
    <t>Xã Thái Bình</t>
  </si>
  <si>
    <t>Xã Sơn Nam</t>
  </si>
  <si>
    <t>Xã Hợp Thành</t>
  </si>
  <si>
    <t>Xã Tú Thịnh</t>
  </si>
  <si>
    <t>Xã Đội Bình</t>
  </si>
  <si>
    <t>Xã Thượng Ấm</t>
  </si>
  <si>
    <t xml:space="preserve">Huyện Yên Sơn </t>
  </si>
  <si>
    <t>VI</t>
  </si>
  <si>
    <t xml:space="preserve">Huyện Sơn Dương </t>
  </si>
  <si>
    <t>Thành phố Tuyên Quang </t>
  </si>
  <si>
    <t>IV</t>
  </si>
  <si>
    <t>V</t>
  </si>
  <si>
    <t>Vốn đã bố trí tại Quyết định số 426/QĐ-UBND ngày 01/7/2022</t>
  </si>
  <si>
    <t>Vốn đã bố trí tại Quyết định số 659/QĐ-UBND ngày 30/11/2022</t>
  </si>
  <si>
    <t>Tổng nhu cầu vốn tại Quyết định số 659/QĐ-UBND ngày 30/11/2022</t>
  </si>
  <si>
    <t>Tổng nhu cầu vốn tại Quyết định số 342/QĐ-UBND ngày 05/6/2021</t>
  </si>
  <si>
    <t xml:space="preserve">Vốn đã bố trí tại Quyết định số 342/QĐ-UBND ngày 05/6/2021 </t>
  </si>
  <si>
    <t>Tổng nhu cầu vốn tại Quyết định số 159/QĐ-UBND ngày 26/4/2021</t>
  </si>
  <si>
    <t xml:space="preserve">Vốn đã bố trí tại Quyết định   số 159/QĐ-UBND ngày 26/4/2021 </t>
  </si>
  <si>
    <t>Vốn đã bố trí tại Quyết định số 705/QĐ-UBND ngày 29/12/2022 (ngân sách tỉnh)</t>
  </si>
  <si>
    <t>Hoàn trả vốn cho các Quyết định đã được UBND tỉnh phê duyệt  năm 2021-2022</t>
  </si>
  <si>
    <t>Nhữ Khê</t>
  </si>
  <si>
    <t>Biểu nợ (Lam)</t>
  </si>
  <si>
    <t>Thổ Bình</t>
  </si>
  <si>
    <t>Vinh Quang</t>
  </si>
  <si>
    <t>Tân An</t>
  </si>
  <si>
    <t>Kiên Đài</t>
  </si>
  <si>
    <t>Bình Xa</t>
  </si>
  <si>
    <t>Thái Sơn</t>
  </si>
  <si>
    <t>Tân Thành</t>
  </si>
  <si>
    <t>Hoàng Khai</t>
  </si>
  <si>
    <t>Tân Long</t>
  </si>
  <si>
    <t>Phú Thịnh</t>
  </si>
  <si>
    <t>Thái Bình</t>
  </si>
  <si>
    <t>Sơn Nam</t>
  </si>
  <si>
    <t>Hợp Thành</t>
  </si>
  <si>
    <t>Tú Thịnh</t>
  </si>
  <si>
    <t>Kim Phú</t>
  </si>
  <si>
    <t>Nợ theo công trình</t>
  </si>
  <si>
    <t>Chênh với Lam</t>
  </si>
  <si>
    <t>Yên Phú</t>
  </si>
  <si>
    <t>QĐ 659</t>
  </si>
  <si>
    <t>Đội Bình</t>
  </si>
  <si>
    <t>Hào Phú</t>
  </si>
  <si>
    <t>Thượng Ấm</t>
  </si>
  <si>
    <t>OK</t>
  </si>
  <si>
    <t>Chênh lệch so với biểu Lam</t>
  </si>
  <si>
    <t>Tổng</t>
  </si>
  <si>
    <t>Phải trả nợ Huy</t>
  </si>
  <si>
    <t>Phải trả nợ Lam</t>
  </si>
  <si>
    <t>Xã</t>
  </si>
  <si>
    <t>Xã Thượng Lâm</t>
  </si>
  <si>
    <t>Xây dựng kè phòng chống thiên tai Cốc Ngịu, thôn Nà Hu, xã Khuôn Hà</t>
  </si>
  <si>
    <t>Trường Tiểu học Tân An: Xây dựng 14 phòng học, phòng chức năng; xây dựng nhà mái tre và hạng mục phụ trợ.</t>
  </si>
  <si>
    <t>Trường Tiểu học: Xây dựng khối phòng quản trị, khối phòng học tập, hỗ trợ học tập, khối phụ trợ và khu thể thao, sân chơi (Theo Quyết định số 342/QĐ-UBND ngày 05/6/2021 của UBND tỉnh)</t>
  </si>
  <si>
    <t>Xã Năng Khả</t>
  </si>
  <si>
    <t>Đường vào khu dân cư và vùng sản xuất hàng hoá Khuôn Nghè thôn Phiêng Rào, chiều dài khoảng 1 km</t>
  </si>
  <si>
    <t xml:space="preserve">Xã Hồng Thái </t>
  </si>
  <si>
    <t xml:space="preserve"> -</t>
  </si>
  <si>
    <t>Đường liên thôn Nà Kiếm đi ngã 3 thôn Khâu Pồng xã Yên Hoa khoảng 3km</t>
  </si>
  <si>
    <t>Xã Côn Lôn</t>
  </si>
  <si>
    <t>Xây đập thủy lợi Nặm Lặt-Phia Léc thôn Bản Vèn</t>
  </si>
  <si>
    <t xml:space="preserve">Xã Thanh Tương </t>
  </si>
  <si>
    <t>Kè bờ suối chống sạt lở ruộng thôn Nà Đồn (dài 200 m, cao 2,5m)</t>
  </si>
  <si>
    <t>Trường Mầm non: Xây dựng 2 tầng 04 phòng học, nhà bếp và hạng mục phụ trợ  (Theo Quyết định số 342/QĐ-UBND ngày 05/6/2021 của UBND tỉnh)</t>
  </si>
  <si>
    <t>Trường Tiểu học: Xây dựng nhà 2 tầng 12 gian; xây dựng 08 phòng học, phòng chức năng và hạng mục phụ trợ tại điểm trường chính và phân hiệu  (Theo Quyết định số 342/QĐ-UBND ngày 05/6/2021 của UBND tỉnh)</t>
  </si>
  <si>
    <t>Xây dựng mới nhà văn hóa trung tâm xã  (Theo Quyết định số 342/QĐ-UBND ngày 05/6/2021 của UBND tỉnh)</t>
  </si>
  <si>
    <t>Đã bố trí vốn tại các Quyết định: số 426/QĐ-UBND ngày 01/7/2022; số 705/QĐ-UBND ngày 29/12/2022</t>
  </si>
  <si>
    <t>Đã bố trí vốn tại các Quyết định: số 159/QĐ-UBND ngày 26/4/2021; số 705/QĐ-UBND ngày 29/12/2022</t>
  </si>
  <si>
    <t>Chưa bố trí vốn</t>
  </si>
  <si>
    <t>Đường từ thôn Nà Chám đi thôn Khau Tàm (Theo Quyết định: số 159/QĐ-UBND ngày 26/4/2021 của UBND tỉnh)</t>
  </si>
  <si>
    <t>Đường từ thôn Khun Vìn đi Pắc Thướn (Theo Quyết định: số 159/QĐ-UBND ngày 26/4/2021 của UBND tỉnh)</t>
  </si>
  <si>
    <t>Trường Tiểu học Bình Xa: Xây dựng nhà 2 tâng 08 phòng học, phòng chức năng và nhà mái tre (Theo Quyết định số 342/QĐ-UBND ngày 05/6/2021 của UBND tỉnh)</t>
  </si>
  <si>
    <t>Trường THCS Bình Xa: Xây dựng nhà 2 tâng 14 phòng học, phòng chức năng và nhà mái tre (Theo Quyết định số 342/QĐ-UBND ngày 05/6/2021 của UBND tỉnh)</t>
  </si>
  <si>
    <t>Đã bố trí vốn tại các Quyết định: số 342/QĐ-UBND ngày 05/6/2021; Quyết định: số 426/QĐ-UBND ngày 01/7/2022</t>
  </si>
  <si>
    <t>Trường Tiểu học và THCS  Thái Thủy: Xây dựng nhà 02 tầng gồm 17 phòng học, chức năng và khối phụ trợ (Theo Quyết định số 342/QĐ-UBND ngày 05/6/2021 của UBND tỉnh)</t>
  </si>
  <si>
    <t>Trường THCS Thái Sơn: Xây dựng 08 phòng học, phòng chức năng; sửa chữa khu nhà công vụ và nhà kho (Theo Quyết định số 342/QĐ-UBND ngày 05/6/2021 của UBND tỉnh)</t>
  </si>
  <si>
    <t>Nâng cấp, cải tạo nhà văn hóa xã (Theo Quyết định số 342/QĐ-UBND ngày 05/6/2021 của UBND tỉnh)</t>
  </si>
  <si>
    <t>Khối Tiểu học:  Xây dựng nhà 02 tầng gồm 8 phòng học, phòng chức năng; nâng cấp 05 phòng học điểm trường chính và 03 phòng học điểm Mỏ Nghiều. (Theo Quyết định số 342/QĐ-UBND ngày 05/6/2021 của UBND tỉnh)</t>
  </si>
  <si>
    <t>Khối THCS: Xây dựng nhà 02 tầng gồm 8 phòng học, phòng chức năng; xây dựng nhà mái tre. (Theo Quyết định số 342/QĐ-UBND ngày 05/6/2021 của UBND tỉnh)</t>
  </si>
  <si>
    <t>Trường THCS Tân Loan: Xây dựng nhà 2 tầng gồm 15 phòng học,  phòng chức năng; xây dựng nhà mái tre và hạng mục phụ trợ  (Theo Quyết định số 342/QĐ-UBND ngày 05/6/2021 của UBND tỉnh)</t>
  </si>
  <si>
    <t>Nâng cấp, cải tạo nhà văn hóa xã  (Theo Quyết định số 342/QĐ-UBND ngày 05/6/2021 của UBND tỉnh)</t>
  </si>
  <si>
    <t>Đã bố trí vốn tại các Quyết định: số 342/QĐ-UBND ngày 05/6/2021;  số 705/QĐ-UBND ngày 29/12/2022</t>
  </si>
  <si>
    <t>Trường Mầm non: Xây dựng 10 phòng chức năng, 03 phòng học; 02 khu vệ sinh  (Theo Quyết định số 342/QĐ-UBND ngày 05/6/2021 của UBND tỉnh)</t>
  </si>
  <si>
    <t>Trường Tiểu học: Xây dựng 12 phòng học, phòng chức năng; 01 nhà bếp và 01 khu thể thao có mái che  (Theo Quyết định số 342/QĐ-UBND ngày 05/6/2021 của UBND tỉnh)</t>
  </si>
  <si>
    <t>Trường THCS: Xây dựng 13 phòng học, phòng chức năng và 01 khu thể dục có mái che  (Theo Quyết định số 342/QĐ-UBND ngày 05/6/2021 của UBND tỉnh)</t>
  </si>
  <si>
    <t>Trường Mầm non Tân Long:  Xây dựng nhà 3 tầng (08 phòng nuôi dưỡng trẻ; 02 phòng học tập, 06 phòng quản trị), phòng bảo vệ, bếp ăn thuộc điêm trường trung tâm; nhà 2 tầng (06 phòng phòng nuôi dưỡng trẻ), phòng bảo vệ, bếp ăn, nhà kho và hạng mục phục trợ.(Theo Quyết định số 342/QĐ-UBND ngày 05/6/2021 của UBND tỉnh)</t>
  </si>
  <si>
    <t>Trường Tiểu học Tân Long: Xây dựng 02 phòng bộ môn điểm trường chính; nhà tầng 04 phòng học điểm thôn 3; 03 phòng học và phòng làm việc điểm thôn Cường Đạt (Theo Quyết định số 342/QĐ-UBND ngày 05/6/2021 của UBND tỉnh)</t>
  </si>
  <si>
    <t>Xây dựng nhà văn hóa xã và các phòng chức năng (Theo Quyết định số 342/QĐ-UBND ngày 05/6/2021 của UBND tỉnh)</t>
  </si>
  <si>
    <t>Trường Mầm non: Xây dựng khối phòng nuôi dưỡng chăm sóc trẻ, nhà bếp và hạng mục phụ trợ.(Theo Quyết định số 342/QĐ-UBND ngày 05/6/2021 của UBND tỉnh)</t>
  </si>
  <si>
    <t>Trường Tiểu học và THCS Phú Thịnh: Xây dựng khối phòng quản trị (14 phòng), khối phòng học tập (4 phòng), phòng thư viện, phòng thiết bị học tập, nhà mái tre và công trình vệ sinh thuộc điểm trường trung tâm;  xây dựng 02 phòng học tập, 01 phòng học và 01 công trình vệ sinh thuộc điểm trường thôn Húc (Theo Quyết định số 342/QĐ-UBND ngày 05/6/2021 của UBND tỉnh)</t>
  </si>
  <si>
    <t>Trường Mầm non: Xây dựng 02 phòng chức năng; 03 phòng tổ chức ăn tại 03 điểm trường: Vinh Quang, Bình Ca, An Lập .(Theo Quyết định số 342/QĐ-UBND ngày 05/6/2021 của UBND tỉnh)</t>
  </si>
  <si>
    <t>Trường Tiểu học: Xây dựng 03 phòng học .(Theo Quyết định số 342/QĐ-UBND ngày 05/6/2021 của UBND tỉnh)</t>
  </si>
  <si>
    <t>Trường Tiểu học: Xây dựng 04 phòng học thông thường; 06 phòng học bộ môn; 03 phòng BGH; 01 phòng tổ chức đoàn thể, 1 phòng thư viện và kho; 01 phòng tư vấn học đường; 01 phòng truyền thống; 01 phòng y tế; 01 phòng học; 01 nhà mái che (Theo Quyết định số 659/QĐ-UBND ngày 30/11/2022 của UBND tỉnh)</t>
  </si>
  <si>
    <t xml:space="preserve">Đã bố trí vốn tại các Quyết định: số Quyết định số 659/QĐ-UBND ngày 30/11/2022; </t>
  </si>
  <si>
    <t>Trường Mầm non: Xây dựng 03 phòng BGH, 01 phòng kế toán, thủ quỹ, 01 phòng nhân viên, bảo vệ, 02 phòng học bộ môn, 01 phòng họp, 01 phòng y tế (Theo Quyết định số 659/QĐ-UBND ngày 30/11/2022 của UBND tỉnh)</t>
  </si>
  <si>
    <t>Trường tiểu học Minh Cầm: Xây dựng 02 phòng học; 06 phòng học bộ môn; 01 thư viện, kho sách; 01 nhà mái che (Theo Quyết định số 659/QĐ-UBND ngày 30/11/2022 của UBND tỉnh)</t>
  </si>
  <si>
    <t>Trường Mầm non: Xây dựng 11 phòng học, phòng chức năng. (Theo Quyết định số 342/QĐ-UBND ngày 05/6/2021 của UBND tỉnh)</t>
  </si>
  <si>
    <t>Trường Tiểu học: Xây dựng nhà 2 tầng 14 phòng học, phòng chức năng; xây dựng bếp ăn, kho bếp và hạng mục phụ trợ.(Theo Quyết định số 342/QĐ-UBND ngày 05/6/2021 của UBND tỉnh)</t>
  </si>
  <si>
    <t>Xây dựng 4,15 km đường trục xã, gồm 02 đoạn: Từ thôn Cầu Quất đi thôn Cầu Bì dài 3,5 km; từ thôn Hưng Thịnh đi thôn Đông Thịnh dài 0,65 km(Theo Quyết định số 342/QĐ-UBND ngày 05/6/2021 của UBND tỉnh)</t>
  </si>
  <si>
    <t>Xây dựng 03 phòng chức năng điểm trường chính và 01 phòng học điểm trường Sơn Thủy (Theo Quyết định số 342/QĐ-UBND ngày 05/6/2021 của UBND tỉnh)</t>
  </si>
  <si>
    <t>Trường THCS: Xây dựng 02 phòng làm việc BGH; 01 phòng kế toán; 01 phòng bảo vệ; 01 phòng tổ chức đoàn thể; 01 phòng tư vấn học đường; 01 phòng truyền thống; 03 phòng tổ chuyên môn; 01 phòng họp; 01 thư viện, kho sách; 09 phòng bộ môn; 01 nhà mái che (Theo  Quyết định số 659/QĐ-UBND ngày 30/11/2022 của UBND tỉnh).</t>
  </si>
  <si>
    <t>Trường THCS: Xây dựng 9 phòng học bộ môn, 01 nhà mái che, 06 phòng chức năng  (Theo  Quyết định số 659/QĐ-UBND ngày 30/11/2022 của UBND tỉnh).</t>
  </si>
  <si>
    <t>Trường THCS Kim Phú: Xây dựng khối phòng học tập, hỗ trợ học tập, khối phụ trợ và khu thể thao, sân chơi  (Theo Quyết định số 342/QĐ-UBND ngày 05/6/2021 của UBND tỉnh)</t>
  </si>
  <si>
    <t>Kế hoạch vốn năm 2023</t>
  </si>
  <si>
    <t>Xã Xuân Quang</t>
  </si>
  <si>
    <t>Xã Trung Hòa</t>
  </si>
  <si>
    <t>Xây dựng nhà Hiệu bộ trường Mầm non Trung Hòa</t>
  </si>
  <si>
    <t>Yên Nguyên</t>
  </si>
  <si>
    <t>Sửa chữa công trình nước sinh hoạt thôn Khuôn Khoai</t>
  </si>
  <si>
    <t>Xã Ngọc Hội</t>
  </si>
  <si>
    <t>Nâng cấp tuyến đường liên xã đoạn từ thôn Khun Cang đi Đèo Lang (Kim Bình)</t>
  </si>
  <si>
    <t>Xã Hòa Phú</t>
  </si>
  <si>
    <t>Nâng cấp đập thủy lợi Bản Đoàn, thôn Lăng Quậy</t>
  </si>
  <si>
    <t>Xã Tân Thịnh</t>
  </si>
  <si>
    <t>Hỗ trợ theo hệ số xã</t>
  </si>
  <si>
    <t>Khuôn Hà</t>
  </si>
  <si>
    <r>
      <t xml:space="preserve">Ghi chú (Ưu tiên tập trung nguồn vốn để bổ sung phân bổ vốn chi tiết hỗ trợ đầu tư xây dựng các công trình tại các xã hoàn thành đạt chuẩn nông thôn mới năm 2021-2022  </t>
    </r>
    <r>
      <rPr>
        <b/>
        <i/>
        <sz val="10"/>
        <rFont val="Times New Roman"/>
        <family val="1"/>
      </rPr>
      <t>(thuộc nguồn vốn nông thôn mới và vốn hợp pháp khác)</t>
    </r>
    <r>
      <rPr>
        <b/>
        <sz val="10"/>
        <rFont val="Times New Roman"/>
        <family val="1"/>
      </rPr>
      <t xml:space="preserve"> theo các Quyết định phê duyệt kế hoạch vốn của UBND tỉnh, gồm: Quyết định số 159/QĐ-UBND ngày 26/4/2021; Quyết định số 342/QĐ-UBND ngày 05/6/2021; Quyết định số 659/QĐ-UBND ngày 30/11/2022) </t>
    </r>
  </si>
  <si>
    <t xml:space="preserve">Huyện Na Hang (theo hệ số xã) </t>
  </si>
  <si>
    <t xml:space="preserve">Huyện Chiêm Hoá (theo hệ số xã) </t>
  </si>
  <si>
    <t>Hỗ trợ theo hệ số huyện</t>
  </si>
  <si>
    <t>Xã Chiêu Yên</t>
  </si>
  <si>
    <t>Xã Chân Sơn</t>
  </si>
  <si>
    <t>Xã Quý Quân</t>
  </si>
  <si>
    <t>Xã Phúc Ninh</t>
  </si>
  <si>
    <t>Xây dựng nhà văn hoá thôn Tân Phú (Theo Nghị quyết số 88/NQ-HĐND ngày 21/12/2021 của HĐND tỉnh)</t>
  </si>
  <si>
    <t>Xây dựng nhà văn hoá thôn Cầu Kỳ (Theo Nghị quyết số 88/NQ-HĐND ngày 21/12/2021 của HĐND tỉnh)</t>
  </si>
  <si>
    <t>Xây dựng nhà văn hoá thôn Lộ Viên (Theo Nghị quyết số 88/NQ-HĐND ngày 21/12/2021 của HĐND tỉnh)</t>
  </si>
  <si>
    <t>Xây dựng nhà văn hoá thôn Vi Lăng (Theo Nghị quyết số 88/NQ-HĐND ngày 21/12/2021 của HĐND tỉnh)</t>
  </si>
  <si>
    <t>Xây dựng đường trục thôn thôn Tân Tiến (Theo Nghị quyết số 55/2020/NQ-HĐND ngày 20/11/2020 của HĐND tỉnh</t>
  </si>
  <si>
    <t>Xây dựng đường trục thôn thôn An Lạc  (Theo Nghị quyết số 55/2020/NQ-HĐND ngày 20/11/2020 của HĐND tỉnh</t>
  </si>
  <si>
    <t>Xây dựng nhà văn hoá thôn Đa Thọ (Theo Nghị quyết số 88/NQ-HĐND ngày 21/12/2021 của HĐND tỉnh)</t>
  </si>
  <si>
    <t>Đã bố trí vốn tại Quyết định số 426/QĐ-UBND ngày 01/7/2022</t>
  </si>
  <si>
    <t>Đã bố trí vốn tại các Quyết định: số 342/QĐ-UBND ngày 05/6/2021; số 426/QĐ-UBND ngày 01/7/2022</t>
  </si>
  <si>
    <t xml:space="preserve">Đã bố trí vốn tại  Quyết định số 342/QĐ-UBND ngày 05/6/2021 </t>
  </si>
  <si>
    <t xml:space="preserve">Đã bố trí vốn tại các Quyết định: số 342/QĐ-UBND ngày 05/6/2021 </t>
  </si>
  <si>
    <t>Đã bố trí vốn tại các Quyết định: số 342/QĐ-UBND ngày 05/6/2021</t>
  </si>
  <si>
    <t>Đã bố trí vốn tại các Quyết định: số 342/QĐ-UBND ngày 05/6/2021; số 705/QĐ-UBND ngày 29/12/2022</t>
  </si>
  <si>
    <t>Đã bố trí vốn tại Quyết định số 342/QĐ-UBND ngày 05/6/2021</t>
  </si>
  <si>
    <t xml:space="preserve">Đã bố trí vốn tại Quyết định số 342/QĐ-UBND ngày 05/6/2021 </t>
  </si>
  <si>
    <t xml:space="preserve">Đã bố trí vốn tại  Quyết định: số 659/QĐ-UBND ngày 30/11/2022 </t>
  </si>
  <si>
    <t>Đã bố trí vốn tại  Quyết định số 342/QĐ-UBND ngày 05/6/2021</t>
  </si>
  <si>
    <t>Đã bố trí vốn tại Quyết định số 342/QĐ-UBND ngày 05/6/2021.</t>
  </si>
  <si>
    <t>Đã bố trí vốn tại Quyết định số 659/QĐ-UBND ngày 30/11/2022</t>
  </si>
  <si>
    <t>Đã bố trí vốn tại  Quyết định số 659/QĐ-UBND ngày 30/11/2022</t>
  </si>
  <si>
    <t>Đã bố trí vốn tại các Quyết định: số 342/QĐ-UBND ngày 05/6/2021; số 426/QĐ-UBND ngày 01/7/2022; số 705/QĐ-UBND ngày 29/12/2022</t>
  </si>
  <si>
    <t xml:space="preserve">Đã bố trí vốn tại các Quyết định: số 342/QĐ-UBND ngày 05/6/2021; số 705/QĐ-UBND ngày 29/12/2022 </t>
  </si>
  <si>
    <t>Đã bố trí vốn tại các Quyết định: số 342/QĐ-UBND ngày 05/6/2021; số 705/QĐ-UBND ngày 29/12/2022; số 426/QĐ-UBND ngày 01/7/2022</t>
  </si>
  <si>
    <t>Xã Tràng Đà</t>
  </si>
  <si>
    <t>Xã Thái Long</t>
  </si>
  <si>
    <t>Làm cổng và tường rào trường tiểu học Tràng Đà</t>
  </si>
  <si>
    <t>Xay dựng phòng học (06 phòng) trường tiểu học Thái Long</t>
  </si>
  <si>
    <t xml:space="preserve">Xây dựng phòng  học (02 phòng) trường mầm non Tràng Đà </t>
  </si>
  <si>
    <t>Xây dựng kênh tiêu thoát lũ, nước thải sinh hoạt thôn Bản Chợ, xã Thượng Lâm</t>
  </si>
  <si>
    <t>Đường vào khu dân cư và vùng sản xuất hàng hoá Khuôn Nghè, thôn Phiêng Rào (giai đoạn 2) chiều dài khoảng 1 km.</t>
  </si>
  <si>
    <t>VII</t>
  </si>
  <si>
    <t>Trường Tiểu học Tân An: Xây dựng 14 phòng học, phòng chức năng; xây dựng nhà mái tre và hạng mục phụ trợ (Theo Quyết định số 342/QĐ-UBND ngày 05/6/2021 của UBND tỉnh)</t>
  </si>
  <si>
    <t>Ct</t>
  </si>
  <si>
    <t>TỔNG</t>
  </si>
  <si>
    <t xml:space="preserve">TỔNG </t>
  </si>
  <si>
    <t>Xây dựng mới 01 phòng học máy tính trường Tiểu học Tân Thịnh</t>
  </si>
  <si>
    <t>Biểu 01</t>
  </si>
  <si>
    <t>Biểu 02</t>
  </si>
  <si>
    <t>Vốn dự phòng không quá 10% chưa phân bổ</t>
  </si>
  <si>
    <t>(Có KH phân bổ chi tiết riêng)</t>
  </si>
  <si>
    <t>Trường Tiểu học: Xây dựng khối phòng quản trị, khối phòng học tập, hỗ trợ học tập, khối phụ trợ và khu thể thao, sân chơi (theo Quyết định số 342/QĐ-UBND ngày 05/6/2021 của UBND tỉnh)</t>
  </si>
  <si>
    <t>Công trình thực hiện năm 2022 còn thiếu vốn (Giao tại QĐ 426/QĐ-UBND ngày 01/7/2022)</t>
  </si>
  <si>
    <t>Trường Tiểu học Thái Sơn: Xây dựng nhà 2 tầng gồm: 12 phòng học, phòng chức năng, nhà mái tre, công trình vệ sinh và hạng mục phụ trợ tại thôn Quang Trung (theo Quyết định số 342/QĐ-UBND ngày 05/6/2021 của UBND tỉnh)</t>
  </si>
  <si>
    <t>Trường Tiểu học Tân Loan: Xây dựng 02 phòng học, sửa chữa 02 phòng chức năng; 02 công trình vệ sinh, 01 nhà mái tre và hạng mục phụ trợ. (Theo Quyết định số 342/QĐ-UBND ngày 05/6/2021 của UBND tỉnh)</t>
  </si>
  <si>
    <t>Trường Tiểu học Minh Cầm: Xây dựng 02 phòng học; 06 phòng học bộ môn; 01 thư viện, kho sách; 01 nhà mái che (Theo Quyết định số 659/QĐ-UBND ngày 30/11/2022 của UBND tỉnh)</t>
  </si>
  <si>
    <t>Xây dựng 4,15 km đường trục xã, gồm 02 đoạn: Từ thôn Cầu Quất đi thôn Cầu Bì dài 3,5 km; từ thôn Hưng Thịnh đi thôn Đông Thịnh dài 0,65 km (theo Quyết định số 342/QĐ-UBND ngày 05/6/2021 của UBND tỉnh)</t>
  </si>
  <si>
    <t>Xây dựng 03 phòng chức năng điểm trường chính và 01 phòng học điểm trường Sơn Thủy (theo Quyết định số 342/QĐ-UBND ngày 05/6/2021 của UBND tỉnh)</t>
  </si>
  <si>
    <t>Trường THCS: Xây dựng 02 phòng làm việc Ban Giám hiệu; 01 phòng kế toán; 01 phòng bảo vệ; 01 phòng tổ chức đoàn thể; 01 phòng tư vấn học đường; 01 phòng truyền thống; 03 phòng tổ chuyên môn; 01 phòng họp; 01 thư viện, kho sách; 09 phòng bộ môn; 01 nhà mái che (Theo  Quyết định số 659/QĐ-UBND ngày 30/11/2022 của UBND tỉnh)</t>
  </si>
  <si>
    <t>Trường THCS Kim Phú: Xây dựng khối phòng học tập, hỗ trợ học tập, khối phụ trợ và khu thể thao, sân chơi  (theo Quyết định số 342/QĐ-UBND ngày 05/6/2021 của UBND tỉnh)</t>
  </si>
  <si>
    <r>
      <t xml:space="preserve">Huyện Hàm Yên </t>
    </r>
    <r>
      <rPr>
        <b/>
        <i/>
        <sz val="10"/>
        <rFont val="Times New Roman"/>
        <family val="1"/>
      </rPr>
      <t>(hỗ trợ theo hệ số huyện)</t>
    </r>
  </si>
  <si>
    <t>Trường Tiểu học Thái Sơn: Xây dựng nhà 2 tầng gồm12 phòng học, phòng chức năng, nhà mái tre, công trình vệ sinh và hạng mục phụ trợ tại thôn Quang Trung. (Theo Quyết định số 342/QĐ-UBND ngày 05/6/2021 của UBND tỉnh)</t>
  </si>
  <si>
    <t>Điểm trường chính trường Mầm non Yên Phú: Quy mô xây dựng 03 phòng bộ môn, chức năng; 05 phòng học thông thường; 03 phòng Ban Giám hiệu; 01 phòng kế toán, thủ quỹ; 01 phòng nhân viên; 01 nhà bếp (theo Quyết định số 659/QĐ-UBND ngày 30/11/2022 của UBND tỉnh)</t>
  </si>
  <si>
    <t>(Kèm theo Tờ trình số             /TTr-SKH ngày         /01/2023 của Sở Kế hoạch và Đầu tư)</t>
  </si>
  <si>
    <t>Xây dựng 7,6 Km đường liên xã, gồm 03 đoạn: Đoạn từ thôn Tân Cường  đi thôn Tân Minh: 3,2 Km; đoạn từ thôn Tân Minh, xã Tân An đi thôn Tân Thành, xã Tân Mỹ: 2,1 Km;  Đoạn  từ thôn An Thái, xã  Tân An đi thôn Tân Hòa, xã Phúc Thịnh: 2,3Km (theo Quyết định số 342/QĐ-UBND ngày 05/6/2021 của UBND tỉnh)</t>
  </si>
  <si>
    <t>Huyện Hàm Yên, trong đó:</t>
  </si>
  <si>
    <r>
      <t xml:space="preserve">Đơn vị tính 
</t>
    </r>
    <r>
      <rPr>
        <b/>
        <i/>
        <sz val="10"/>
        <rFont val="Times New Roman"/>
        <family val="1"/>
      </rPr>
      <t>(công trình)</t>
    </r>
  </si>
  <si>
    <t>Xã hệ số 1</t>
  </si>
  <si>
    <t>CHI TIẾT NHIỆM VỤ VÀ DỰ TOÁN VỐN ĐẦU TƯ PHÁT TRIỂN NGUỒN NGÂN SÁCH TRUNG ƯƠNG
 THỰC HIỆN CHƯƠNG TRÌNH MỤC TIÊU QUỐC GIA XÂY DỰNG NTM TỈNH TUYÊN QUANG NĂM 2023
 (CÔNG TRÌNH XÂY DỰNG MỚI)</t>
  </si>
  <si>
    <t>Xây dựng phòng học (06 phòng) trường tiểu học Thái Long</t>
  </si>
  <si>
    <t>KẾ HOẠCH PHÂN BỔ VỐN ĐẦU TƯ PHÁT TRIỂN NGUỒN NGÂN SÁCH TRUNG ƯƠNG
 THỰC HIỆN CHƯƠNG TRÌNH MỤC TIÊU QUỐC GIA XÂY DỰNG NTM TỈNH TUYÊN QUANG NĂM 2023</t>
  </si>
  <si>
    <t>(03 xã hệ số 1)</t>
  </si>
  <si>
    <t>(04 xã hệ số 1)</t>
  </si>
  <si>
    <t>(11 xã hệ số 1; 01 xã hệ số 5)</t>
  </si>
  <si>
    <t xml:space="preserve"> (hệ số 20)</t>
  </si>
  <si>
    <t>(09 xã hệ số 1)</t>
  </si>
  <si>
    <t>(14 xã hệ số 1; 03 xã hệ số 5)</t>
  </si>
  <si>
    <t>(13 xã hệ số 1; 06 xã hệ số 5)</t>
  </si>
  <si>
    <t>(05 xã hệ số 1)</t>
  </si>
  <si>
    <r>
      <t xml:space="preserve">Kế hoạch vốn năm 2023 
</t>
    </r>
    <r>
      <rPr>
        <b/>
        <i/>
        <sz val="10"/>
        <rFont val="Times New Roman"/>
        <family val="1"/>
      </rPr>
      <t>(triệu đồng)</t>
    </r>
  </si>
  <si>
    <r>
      <t xml:space="preserve">Đơn vị tính
</t>
    </r>
    <r>
      <rPr>
        <b/>
        <i/>
        <sz val="10"/>
        <rFont val="Times New Roman"/>
        <family val="1"/>
      </rPr>
      <t>(công trình)</t>
    </r>
  </si>
  <si>
    <t>Xây dựng công trình phụ trợ phân hiệu An Lập, trường Mầm non Thái Bình, xã Thái Bình</t>
  </si>
  <si>
    <t>Trường Mầm non: Xây dựng 02 phòng chức năng; 03 phòng tổ chức ăn tại 03 điểm trường: Vinh Quang, Bình Ca, An Lập (Theo Quyết định số 342/QĐ-UBND ngày 05/6/2021 của UBND tỉnh)</t>
  </si>
  <si>
    <t>Trường Tiểu học: Xây dựng 03 phòng học (Theo Quyết định số 342/QĐ-UBND ngày 05/6/2021 của UBND tỉnh)</t>
  </si>
  <si>
    <t>Trường Mầm non: Xây dựng khối phòng nuôi dưỡng chăm sóc trẻ, nhà bếp và hạng mục phụ trợ (Theo Quyết định số 342/QĐ-UBND ngày 05/6/2021 của UBND tỉnh)</t>
  </si>
  <si>
    <t>Trường Mầm non Tân Long:  Xây dựng nhà 3 tầng (08 phòng nuôi dưỡng trẻ; 02 phòng học tập, 06 phòng quản trị), phòng bảo vệ, bếp ăn thuộc điêm trường trung tâm; nhà 2 tầng (06 phòng phòng nuôi dưỡng trẻ), phòng bảo vệ, bếp ăn, nhà kho và hạng mục phục trợ (Theo Quyết định số 342/QĐ-UBND ngày 05/6/2021 của UBND tỉnh)</t>
  </si>
  <si>
    <t>Khối Tiểu học:  Xây dựng nhà 02 tầng gồm 8 phòng học, phòng chức năng; nâng cấp 05 phòng học điểm trường chính và 03 phòng học điểm Mỏ Nghiều (Theo Quyết định số 342/QĐ-UBND ngày 05/6/2021 của UBND tỉnh)</t>
  </si>
  <si>
    <t xml:space="preserve">Kế hoạch hoàn trả, bổ sung vốn năm 2021, 2022 </t>
  </si>
  <si>
    <t>CHI TIẾT NHIỆM VỤ VÀ DỰ TOÁN VỐN ĐẦU TƯ PHÁT TRIỂN NGUỒN NGÂN SÁCH TRUNG ƯƠNG
 THỰC HIỆN CHƯƠNG TRÌNH MỤC TIÊU QUỐC GIA XÂY DỰNG NTM TỈNH TUYÊN QUANG NĂM 2023
(HOÀN TRẢ, BỔ SUNG VỐN NĂM 2021-2022)</t>
  </si>
  <si>
    <t xml:space="preserve">Đã bố trí vốn tại Quyết định số 659/QĐ-UBND ngày 30/11/2022 </t>
  </si>
  <si>
    <t>Đã bố trí vốn tại Quyết định số Quyết định số 659/QĐ-UBND ngày 30/11/2022</t>
  </si>
  <si>
    <t>Đường từ thôn Khun Vìn đi Pắc Thướn (Theo Quyết định số 159/QĐ-UBND ngày 26/4/2021 của UBND tỉnh)</t>
  </si>
  <si>
    <t>Xây dựng 7,6 Km đường liên xã, gồm 03 đoạn: Đoạn từ thôn Tân Cường  đi thôn Tân Minh: 3,2 Km; đoạn từ thôn Tân Minh, xã Tân An đi thôn Tân Thành, xã Tân Mỹ: 2,1 Km;  Đoạn  từ thôn An Thái, xã  Tân An đi thôn Tân Hòa, xã Phúc Thịnh: 2,3Km (Theo Quyết định số 342/QĐ-UBND ngày 05/6/2021 của UBND tỉnh)</t>
  </si>
  <si>
    <t>Khối THCS: Xây dựng nhà 02 tầng gồm 8 phòng học, phòng chức năng; xây dựng nhà mái tre (Theo Quyết định số 342/QĐ-UBND ngày 05/6/2021 của UBND tỉnh)</t>
  </si>
  <si>
    <t>Trường THCS Tân Loan: Xây dựng nhà 2 tầng gồm 15 phòng học, phòng chức năng; xây dựng nhà mái tre và hạng mục phụ trợ (Theo Quyết định số 342/QĐ-UBND ngày 05/6/2021 của UBND tỉnh)</t>
  </si>
  <si>
    <t>Trường Mầm non: Xây dựng 11 phòng học, phòng chức năng (Theo Quyết định số 342/QĐ-UBND ngày 05/6/2021 của UBND tỉnh)</t>
  </si>
  <si>
    <t>Trường Tiểu học: Xây dựng nhà 2 tầng 14 phòng học, phòng chức năng; xây dựng bếp ăn, kho bếp và hạng mục phụ trợ (Theo Quyết định số 342/QĐ-UBND ngày 05/6/2021 của UBND tỉnh)</t>
  </si>
  <si>
    <t>Bổ sung vốn hỗ trợ xây dựng trường Tiểu học Y Bằng: Xây dựng 03 phòng quản trị, 03 phòng học, 06 phòng học bộ môn, 02 phòng hỗ trợ học tập, 01 phòng phụ trợ, 01 nhà đa năng (Theo Quyết định số 426/QĐ-UBND ngày 01/7/2022 của UBND tỉnh)</t>
  </si>
  <si>
    <t xml:space="preserve">Bổ sung vốn hỗ trợ </t>
  </si>
  <si>
    <t>Bổ sung vốn hỗ trợ xây dựng nhà văn hóa trung tâm xã Tứ Quận (Theo Quyết định số 426/QĐ-UBND ngày 01/7/2022 của UBND tỉnh)</t>
  </si>
  <si>
    <t>Bổ sung vốn hỗ trợ xây dựng phòng học Trường Mầm non trung tâm xã (Theo Quyết định số 426/QĐ-UBND ngày 01/7/2022 của UBND tỉnh)</t>
  </si>
  <si>
    <t>Bổ sung vốn hỗ trợ xây dựng trường Tiểu học: Xây dựng 02 phòng học, 06 phòng bộ môn, nâng cấp sửa chữa điểm trường Kim Thu Ngà, Khuân Hẻ (Theo Quyết định số 426/QĐ-UBND ngày 01/7/2022 của UBND tỉnh)</t>
  </si>
  <si>
    <t>(năm 2021 xã hệ số 1,3; giai đoạn 2022-2025 xã hệ số 5)</t>
  </si>
  <si>
    <t>(năm 2021 xã hệ số 4; giai đoạn 2022-2025 xã hệ số 1)</t>
  </si>
  <si>
    <t>(năm 2021 xã hệ số 4;giai đoạn 2022-2025 xã hệ số 1)</t>
  </si>
  <si>
    <t>(năm 2021 xã hệ số 1; giai đoạn 2022-2025 xã hệ số 5)</t>
  </si>
  <si>
    <r>
      <t xml:space="preserve">Huyện Yên Sơn </t>
    </r>
    <r>
      <rPr>
        <b/>
        <i/>
        <sz val="10"/>
        <rFont val="Times New Roman"/>
        <family val="1"/>
      </rPr>
      <t>(hỗ trợ theo hệ số xã)</t>
    </r>
  </si>
  <si>
    <r>
      <t xml:space="preserve">Huyện Sơn Dương </t>
    </r>
    <r>
      <rPr>
        <b/>
        <i/>
        <sz val="10"/>
        <color indexed="8"/>
        <rFont val="Times New Roman"/>
        <family val="1"/>
      </rPr>
      <t>(hỗ trợ theo hệ số xã)</t>
    </r>
  </si>
  <si>
    <r>
      <t xml:space="preserve">Đơn vị tính 
</t>
    </r>
    <r>
      <rPr>
        <i/>
        <sz val="10"/>
        <rFont val="Times New Roman"/>
        <family val="1"/>
      </rPr>
      <t>(công trình)</t>
    </r>
  </si>
  <si>
    <r>
      <t xml:space="preserve">Huyện Lâm Bình </t>
    </r>
    <r>
      <rPr>
        <b/>
        <i/>
        <sz val="10"/>
        <rFont val="Times New Roman"/>
        <family val="1"/>
      </rPr>
      <t>(hỗ trợ theo hệ số xã)</t>
    </r>
  </si>
  <si>
    <r>
      <t xml:space="preserve">Huyện Chiêm Hoá </t>
    </r>
    <r>
      <rPr>
        <b/>
        <i/>
        <sz val="10"/>
        <rFont val="Times New Roman"/>
        <family val="1"/>
      </rPr>
      <t>(hỗ trợ theo hệ số xã)</t>
    </r>
  </si>
  <si>
    <r>
      <t xml:space="preserve">Huyện Hàm Yên </t>
    </r>
    <r>
      <rPr>
        <b/>
        <i/>
        <sz val="10"/>
        <rFont val="Times New Roman"/>
        <family val="1"/>
      </rPr>
      <t>(hỗ trợ theo hệ số xã)</t>
    </r>
  </si>
  <si>
    <r>
      <t xml:space="preserve">Huyện Sơn Dương </t>
    </r>
    <r>
      <rPr>
        <b/>
        <i/>
        <sz val="10"/>
        <rFont val="Times New Roman"/>
        <family val="1"/>
      </rPr>
      <t>(hỗ trợ theo hệ số xã)</t>
    </r>
  </si>
  <si>
    <r>
      <t>Thành phố Tuyên Quang </t>
    </r>
    <r>
      <rPr>
        <b/>
        <i/>
        <sz val="10"/>
        <color indexed="8"/>
        <rFont val="Times New Roman"/>
        <family val="1"/>
      </rPr>
      <t>(hỗ trợ theo hệ số xã)</t>
    </r>
  </si>
  <si>
    <t>Huyện hệ số 20</t>
  </si>
  <si>
    <t>(Kèm theo Quyết định số              /QĐ-UBND ngày      tháng 02 năm 2023 của UBND tỉnh)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</si>
</sst>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0_);_(* \(#,##0.0\);_(* &quot;-&quot;?_);_(@_)"/>
    <numFmt numFmtId="167" formatCode="_(* #,##0_);_(* \(#,##0\);_(* &quot;-&quot;??_);_(@_)"/>
    <numFmt numFmtId="168" formatCode="#.##0."/>
    <numFmt numFmtId="169" formatCode="_(* #,##0_);_(* \(#,##0\);_(* &quot;-&quot;?_);_(@_)"/>
    <numFmt numFmtId="170" formatCode="_-* #,##0.0\ _₫_-;\-* #,##0.0\ _₫_-;_-* &quot;-&quot;?\ _₫_-;_-@_-"/>
    <numFmt numFmtId="171" formatCode="_(* #,##0.0000_);_(* \(#,##0.0000\);_(* &quot;-&quot;?_);_(@_)"/>
    <numFmt numFmtId="172" formatCode="#,##0.0"/>
    <numFmt numFmtId="173" formatCode="#,##0.000"/>
    <numFmt numFmtId="174" formatCode="_(* #,##0.00_);_(* \(#,##0.00\);_(* &quot;-&quot;?_);_(@_)"/>
    <numFmt numFmtId="175" formatCode="[$-409]dddd\,\ mmmm\ dd\,\ yyyy"/>
    <numFmt numFmtId="176" formatCode="[$-409]h:mm:ss\ AM/PM"/>
    <numFmt numFmtId="177" formatCode="0.0"/>
  </numFmts>
  <fonts count="86">
    <font>
      <sz val="11"/>
      <color theme="1"/>
      <name val="Calibri"/>
      <family val="2"/>
    </font>
    <font>
      <sz val="12"/>
      <color indexed="8"/>
      <name val=".VnArial"/>
      <family val="2"/>
    </font>
    <font>
      <sz val="10"/>
      <name val="Arial"/>
      <family val="2"/>
    </font>
    <font>
      <sz val="12"/>
      <name val=".VnTime"/>
      <family val="2"/>
    </font>
    <font>
      <sz val="11"/>
      <color indexed="8"/>
      <name val=".VnArial"/>
      <family val="2"/>
    </font>
    <font>
      <sz val="10"/>
      <name val=".VnTime"/>
      <family val="2"/>
    </font>
    <font>
      <b/>
      <sz val="10"/>
      <name val="Times New Roman"/>
      <family val="1"/>
    </font>
    <font>
      <i/>
      <sz val="10"/>
      <name val="Times New Roman"/>
      <family val="1"/>
    </font>
    <font>
      <sz val="10"/>
      <name val="Times New Roman"/>
      <family val="1"/>
    </font>
    <font>
      <b/>
      <i/>
      <sz val="10"/>
      <name val="Times New Roman"/>
      <family val="1"/>
    </font>
    <font>
      <i/>
      <sz val="9"/>
      <name val="Times New Roman"/>
      <family val="1"/>
    </font>
    <font>
      <sz val="9"/>
      <name val="Tahoma"/>
      <family val="0"/>
    </font>
    <font>
      <b/>
      <sz val="9"/>
      <name val="Tahoma"/>
      <family val="0"/>
    </font>
    <font>
      <b/>
      <i/>
      <sz val="10"/>
      <color indexed="8"/>
      <name val="Times New Roman"/>
      <family val="1"/>
    </font>
    <font>
      <sz val="11"/>
      <color indexed="8"/>
      <name val="Calibri"/>
      <family val="2"/>
    </font>
    <font>
      <sz val="12"/>
      <color indexed="9"/>
      <name val=".VnArial"/>
      <family val="2"/>
    </font>
    <font>
      <sz val="12"/>
      <color indexed="20"/>
      <name val=".VnArial"/>
      <family val="2"/>
    </font>
    <font>
      <b/>
      <sz val="12"/>
      <color indexed="52"/>
      <name val=".VnArial"/>
      <family val="2"/>
    </font>
    <font>
      <b/>
      <sz val="12"/>
      <color indexed="9"/>
      <name val=".VnArial"/>
      <family val="2"/>
    </font>
    <font>
      <i/>
      <sz val="12"/>
      <color indexed="23"/>
      <name val=".VnArial"/>
      <family val="2"/>
    </font>
    <font>
      <u val="single"/>
      <sz val="11"/>
      <color indexed="20"/>
      <name val="Calibri"/>
      <family val="2"/>
    </font>
    <font>
      <sz val="12"/>
      <color indexed="17"/>
      <name val=".VnArial"/>
      <family val="2"/>
    </font>
    <font>
      <b/>
      <sz val="15"/>
      <color indexed="56"/>
      <name val=".VnArial"/>
      <family val="2"/>
    </font>
    <font>
      <b/>
      <sz val="13"/>
      <color indexed="56"/>
      <name val=".VnArial"/>
      <family val="2"/>
    </font>
    <font>
      <b/>
      <sz val="11"/>
      <color indexed="56"/>
      <name val=".VnArial"/>
      <family val="2"/>
    </font>
    <font>
      <u val="single"/>
      <sz val="11"/>
      <color indexed="12"/>
      <name val="Calibri"/>
      <family val="2"/>
    </font>
    <font>
      <sz val="12"/>
      <color indexed="62"/>
      <name val=".VnArial"/>
      <family val="2"/>
    </font>
    <font>
      <sz val="12"/>
      <color indexed="52"/>
      <name val=".VnArial"/>
      <family val="2"/>
    </font>
    <font>
      <sz val="12"/>
      <color indexed="60"/>
      <name val=".VnArial"/>
      <family val="2"/>
    </font>
    <font>
      <b/>
      <sz val="12"/>
      <color indexed="63"/>
      <name val=".VnArial"/>
      <family val="2"/>
    </font>
    <font>
      <b/>
      <sz val="18"/>
      <color indexed="56"/>
      <name val="Cambria"/>
      <family val="2"/>
    </font>
    <font>
      <b/>
      <sz val="12"/>
      <color indexed="8"/>
      <name val=".VnArial"/>
      <family val="2"/>
    </font>
    <font>
      <sz val="12"/>
      <color indexed="10"/>
      <name val=".VnArial"/>
      <family val="2"/>
    </font>
    <font>
      <b/>
      <sz val="11"/>
      <color indexed="8"/>
      <name val="Calibri"/>
      <family val="2"/>
    </font>
    <font>
      <i/>
      <sz val="10"/>
      <color indexed="8"/>
      <name val="Calibri"/>
      <family val="2"/>
    </font>
    <font>
      <sz val="11"/>
      <color indexed="8"/>
      <name val="Times New Roman"/>
      <family val="1"/>
    </font>
    <font>
      <sz val="12"/>
      <color indexed="8"/>
      <name val="Times New Roman"/>
      <family val="1"/>
    </font>
    <font>
      <b/>
      <sz val="12"/>
      <color indexed="8"/>
      <name val="Times New Roman"/>
      <family val="1"/>
    </font>
    <font>
      <sz val="10"/>
      <color indexed="8"/>
      <name val="Times New Roman"/>
      <family val="1"/>
    </font>
    <font>
      <i/>
      <sz val="10"/>
      <color indexed="8"/>
      <name val="Times New Roman"/>
      <family val="1"/>
    </font>
    <font>
      <b/>
      <sz val="10"/>
      <color indexed="8"/>
      <name val="Times New Roman"/>
      <family val="1"/>
    </font>
    <font>
      <b/>
      <sz val="10"/>
      <color indexed="8"/>
      <name val="Calibri"/>
      <family val="2"/>
    </font>
    <font>
      <sz val="10"/>
      <color indexed="8"/>
      <name val="Calibri"/>
      <family val="2"/>
    </font>
    <font>
      <b/>
      <i/>
      <sz val="10"/>
      <color indexed="10"/>
      <name val="Times New Roman"/>
      <family val="1"/>
    </font>
    <font>
      <sz val="10"/>
      <color indexed="10"/>
      <name val="Times New Roman"/>
      <family val="1"/>
    </font>
    <font>
      <i/>
      <sz val="9"/>
      <color indexed="8"/>
      <name val="Times New Roman"/>
      <family val="1"/>
    </font>
    <font>
      <b/>
      <sz val="14"/>
      <color indexed="8"/>
      <name val="Times New Roman"/>
      <family val="1"/>
    </font>
    <font>
      <b/>
      <i/>
      <sz val="14"/>
      <color indexed="8"/>
      <name val="Times New Roman"/>
      <family val="1"/>
    </font>
    <font>
      <i/>
      <sz val="14"/>
      <color indexed="8"/>
      <name val="Times New Roman"/>
      <family val="1"/>
    </font>
    <font>
      <sz val="12"/>
      <color theme="1"/>
      <name val=".VnArial"/>
      <family val="2"/>
    </font>
    <font>
      <sz val="12"/>
      <color theme="0"/>
      <name val=".VnArial"/>
      <family val="2"/>
    </font>
    <font>
      <sz val="12"/>
      <color rgb="FF9C0006"/>
      <name val=".VnArial"/>
      <family val="2"/>
    </font>
    <font>
      <b/>
      <sz val="12"/>
      <color rgb="FFFA7D00"/>
      <name val=".VnArial"/>
      <family val="2"/>
    </font>
    <font>
      <b/>
      <sz val="12"/>
      <color theme="0"/>
      <name val=".VnArial"/>
      <family val="2"/>
    </font>
    <font>
      <i/>
      <sz val="12"/>
      <color rgb="FF7F7F7F"/>
      <name val=".VnArial"/>
      <family val="2"/>
    </font>
    <font>
      <u val="single"/>
      <sz val="11"/>
      <color theme="11"/>
      <name val="Calibri"/>
      <family val="2"/>
    </font>
    <font>
      <sz val="12"/>
      <color rgb="FF006100"/>
      <name val=".VnArial"/>
      <family val="2"/>
    </font>
    <font>
      <b/>
      <sz val="15"/>
      <color theme="3"/>
      <name val=".VnArial"/>
      <family val="2"/>
    </font>
    <font>
      <b/>
      <sz val="13"/>
      <color theme="3"/>
      <name val=".VnArial"/>
      <family val="2"/>
    </font>
    <font>
      <b/>
      <sz val="11"/>
      <color theme="3"/>
      <name val=".VnArial"/>
      <family val="2"/>
    </font>
    <font>
      <u val="single"/>
      <sz val="11"/>
      <color theme="10"/>
      <name val="Calibri"/>
      <family val="2"/>
    </font>
    <font>
      <sz val="12"/>
      <color rgb="FF3F3F76"/>
      <name val=".VnArial"/>
      <family val="2"/>
    </font>
    <font>
      <sz val="12"/>
      <color rgb="FFFA7D00"/>
      <name val=".VnArial"/>
      <family val="2"/>
    </font>
    <font>
      <sz val="12"/>
      <color rgb="FF9C6500"/>
      <name val=".VnArial"/>
      <family val="2"/>
    </font>
    <font>
      <b/>
      <sz val="12"/>
      <color rgb="FF3F3F3F"/>
      <name val=".VnArial"/>
      <family val="2"/>
    </font>
    <font>
      <b/>
      <sz val="18"/>
      <color theme="3"/>
      <name val="Cambria"/>
      <family val="2"/>
    </font>
    <font>
      <b/>
      <sz val="12"/>
      <color theme="1"/>
      <name val=".VnArial"/>
      <family val="2"/>
    </font>
    <font>
      <sz val="12"/>
      <color rgb="FFFF0000"/>
      <name val=".VnArial"/>
      <family val="2"/>
    </font>
    <font>
      <b/>
      <sz val="11"/>
      <color theme="1"/>
      <name val="Calibri"/>
      <family val="2"/>
    </font>
    <font>
      <i/>
      <sz val="10"/>
      <color theme="1"/>
      <name val="Calibri"/>
      <family val="2"/>
    </font>
    <font>
      <sz val="11"/>
      <color theme="1"/>
      <name val="Times New Roman"/>
      <family val="1"/>
    </font>
    <font>
      <sz val="12"/>
      <color theme="1"/>
      <name val="Times New Roman"/>
      <family val="1"/>
    </font>
    <font>
      <b/>
      <sz val="12"/>
      <color theme="1"/>
      <name val="Times New Roman"/>
      <family val="1"/>
    </font>
    <font>
      <sz val="10"/>
      <color theme="1"/>
      <name val="Times New Roman"/>
      <family val="1"/>
    </font>
    <font>
      <i/>
      <sz val="10"/>
      <color theme="1"/>
      <name val="Times New Roman"/>
      <family val="1"/>
    </font>
    <font>
      <b/>
      <sz val="10"/>
      <color theme="1"/>
      <name val="Times New Roman"/>
      <family val="1"/>
    </font>
    <font>
      <b/>
      <sz val="10"/>
      <color theme="1"/>
      <name val="Calibri"/>
      <family val="2"/>
    </font>
    <font>
      <sz val="10"/>
      <color theme="1"/>
      <name val="Calibri"/>
      <family val="2"/>
    </font>
    <font>
      <b/>
      <i/>
      <sz val="10"/>
      <color theme="1"/>
      <name val="Times New Roman"/>
      <family val="1"/>
    </font>
    <font>
      <b/>
      <i/>
      <sz val="10"/>
      <color rgb="FFFF0000"/>
      <name val="Times New Roman"/>
      <family val="1"/>
    </font>
    <font>
      <sz val="10"/>
      <color rgb="FFFF0000"/>
      <name val="Times New Roman"/>
      <family val="1"/>
    </font>
    <font>
      <i/>
      <sz val="9"/>
      <color theme="1"/>
      <name val="Times New Roman"/>
      <family val="1"/>
    </font>
    <font>
      <b/>
      <sz val="14"/>
      <color theme="1"/>
      <name val="Times New Roman"/>
      <family val="1"/>
    </font>
    <font>
      <b/>
      <i/>
      <sz val="14"/>
      <color theme="1"/>
      <name val="Times New Roman"/>
      <family val="1"/>
    </font>
    <font>
      <i/>
      <sz val="14"/>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style="thin"/>
      <top style="thin"/>
      <bottom/>
    </border>
    <border>
      <left style="thin"/>
      <right style="thin"/>
      <top/>
      <bottom/>
    </border>
    <border>
      <left style="thin"/>
      <right/>
      <top style="thin"/>
      <bottom/>
    </border>
    <border>
      <left style="thin"/>
      <right>
        <color indexed="63"/>
      </right>
      <top>
        <color indexed="63"/>
      </top>
      <bottom>
        <color indexed="63"/>
      </bottom>
    </border>
    <border>
      <left/>
      <right style="thin"/>
      <top style="thin"/>
      <bottom/>
    </border>
    <border>
      <left/>
      <right style="thin"/>
      <top/>
      <bottom style="thin"/>
    </border>
    <border>
      <left/>
      <right/>
      <top/>
      <bottom style="thin"/>
    </border>
    <border>
      <left/>
      <right/>
      <top style="thin"/>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4" fillId="0" borderId="0">
      <alignment/>
      <protection/>
    </xf>
    <xf numFmtId="0" fontId="62" fillId="0" borderId="6" applyNumberFormat="0" applyFill="0" applyAlignment="0" applyProtection="0"/>
    <xf numFmtId="0" fontId="63" fillId="31"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8">
    <xf numFmtId="0" fontId="0" fillId="0" borderId="0" xfId="0" applyFont="1" applyAlignment="1">
      <alignment/>
    </xf>
    <xf numFmtId="0" fontId="68" fillId="0" borderId="0" xfId="0" applyFont="1" applyAlignment="1">
      <alignment/>
    </xf>
    <xf numFmtId="0" fontId="69" fillId="0" borderId="0" xfId="0" applyFont="1" applyAlignment="1">
      <alignment/>
    </xf>
    <xf numFmtId="0" fontId="70" fillId="0" borderId="10" xfId="0" applyFont="1" applyFill="1" applyBorder="1" applyAlignment="1">
      <alignment horizontal="center" vertical="center" wrapText="1"/>
    </xf>
    <xf numFmtId="0" fontId="71"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0" fillId="33" borderId="0" xfId="0" applyFill="1" applyAlignment="1">
      <alignment/>
    </xf>
    <xf numFmtId="166" fontId="71" fillId="0" borderId="10" xfId="0" applyNumberFormat="1" applyFont="1" applyFill="1" applyBorder="1" applyAlignment="1">
      <alignment vertical="center" wrapText="1"/>
    </xf>
    <xf numFmtId="0" fontId="72" fillId="0" borderId="10" xfId="0" applyFont="1" applyFill="1" applyBorder="1" applyAlignment="1">
      <alignment horizontal="center" vertical="center" wrapText="1"/>
    </xf>
    <xf numFmtId="0" fontId="68" fillId="0" borderId="0" xfId="0" applyFont="1" applyFill="1" applyAlignment="1">
      <alignment/>
    </xf>
    <xf numFmtId="166" fontId="68" fillId="0" borderId="0" xfId="0" applyNumberFormat="1" applyFont="1" applyAlignment="1">
      <alignment/>
    </xf>
    <xf numFmtId="0" fontId="73"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166" fontId="71" fillId="0" borderId="10" xfId="0" applyNumberFormat="1" applyFont="1" applyFill="1" applyBorder="1" applyAlignment="1">
      <alignment horizontal="center" vertical="center" wrapText="1"/>
    </xf>
    <xf numFmtId="0" fontId="71" fillId="0" borderId="10" xfId="0" applyFont="1" applyFill="1" applyBorder="1" applyAlignment="1">
      <alignment vertical="center" wrapText="1"/>
    </xf>
    <xf numFmtId="0" fontId="72" fillId="0" borderId="10" xfId="0" applyFont="1" applyFill="1" applyBorder="1" applyAlignment="1">
      <alignment vertical="center" wrapText="1"/>
    </xf>
    <xf numFmtId="166" fontId="72" fillId="0" borderId="10" xfId="0" applyNumberFormat="1" applyFont="1" applyFill="1" applyBorder="1" applyAlignment="1">
      <alignment horizontal="center" vertical="center" wrapText="1"/>
    </xf>
    <xf numFmtId="165" fontId="71" fillId="0" borderId="10" xfId="42" applyNumberFormat="1" applyFont="1" applyFill="1" applyBorder="1" applyAlignment="1">
      <alignment horizontal="center" vertical="center" wrapText="1"/>
    </xf>
    <xf numFmtId="0" fontId="0" fillId="0" borderId="0" xfId="0" applyFill="1" applyAlignment="1">
      <alignment/>
    </xf>
    <xf numFmtId="0" fontId="70" fillId="0" borderId="0" xfId="0" applyFont="1" applyFill="1" applyAlignment="1">
      <alignment horizontal="center" vertical="center" wrapText="1"/>
    </xf>
    <xf numFmtId="0" fontId="75" fillId="0" borderId="11" xfId="0" applyFont="1" applyFill="1" applyBorder="1" applyAlignment="1">
      <alignment horizontal="center" vertical="center" wrapText="1"/>
    </xf>
    <xf numFmtId="165" fontId="71" fillId="0" borderId="10" xfId="42" applyNumberFormat="1" applyFont="1" applyFill="1" applyBorder="1" applyAlignment="1">
      <alignment horizontal="left" vertical="center" wrapText="1"/>
    </xf>
    <xf numFmtId="171" fontId="71" fillId="0" borderId="10" xfId="0" applyNumberFormat="1" applyFont="1" applyFill="1" applyBorder="1" applyAlignment="1">
      <alignment vertical="center" wrapText="1"/>
    </xf>
    <xf numFmtId="0" fontId="76" fillId="0" borderId="0" xfId="0" applyFont="1" applyFill="1" applyAlignment="1">
      <alignment/>
    </xf>
    <xf numFmtId="0" fontId="77" fillId="0" borderId="0" xfId="0" applyFont="1" applyFill="1" applyAlignment="1">
      <alignment/>
    </xf>
    <xf numFmtId="169" fontId="78"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169" fontId="73" fillId="0" borderId="10" xfId="0" applyNumberFormat="1" applyFont="1" applyFill="1" applyBorder="1" applyAlignment="1">
      <alignment horizontal="center" vertical="center" wrapText="1"/>
    </xf>
    <xf numFmtId="165" fontId="73" fillId="0" borderId="10" xfId="0" applyNumberFormat="1" applyFont="1" applyFill="1" applyBorder="1" applyAlignment="1">
      <alignment horizontal="center" vertical="center" wrapText="1"/>
    </xf>
    <xf numFmtId="165" fontId="78" fillId="0" borderId="10" xfId="0" applyNumberFormat="1" applyFont="1" applyFill="1" applyBorder="1" applyAlignment="1">
      <alignment horizontal="center" vertical="center" wrapText="1"/>
    </xf>
    <xf numFmtId="165" fontId="74" fillId="0" borderId="10" xfId="0" applyNumberFormat="1" applyFont="1" applyFill="1" applyBorder="1" applyAlignment="1">
      <alignment horizontal="center" vertical="center" wrapText="1"/>
    </xf>
    <xf numFmtId="172" fontId="76" fillId="0" borderId="0" xfId="0" applyNumberFormat="1" applyFont="1" applyFill="1" applyAlignment="1">
      <alignment/>
    </xf>
    <xf numFmtId="172" fontId="76" fillId="0" borderId="10" xfId="0" applyNumberFormat="1" applyFont="1" applyFill="1" applyBorder="1" applyAlignment="1">
      <alignment/>
    </xf>
    <xf numFmtId="172" fontId="76" fillId="0" borderId="10" xfId="0" applyNumberFormat="1" applyFont="1" applyFill="1" applyBorder="1" applyAlignment="1">
      <alignment/>
    </xf>
    <xf numFmtId="172" fontId="77" fillId="0" borderId="10" xfId="0" applyNumberFormat="1" applyFont="1" applyFill="1" applyBorder="1" applyAlignment="1">
      <alignment horizontal="right"/>
    </xf>
    <xf numFmtId="172" fontId="75" fillId="0" borderId="10" xfId="0" applyNumberFormat="1" applyFont="1" applyFill="1" applyBorder="1" applyAlignment="1">
      <alignment horizontal="right" vertical="center" wrapText="1"/>
    </xf>
    <xf numFmtId="172" fontId="75" fillId="0" borderId="0" xfId="0" applyNumberFormat="1" applyFont="1" applyFill="1" applyAlignment="1">
      <alignment horizontal="right" vertical="center" wrapText="1"/>
    </xf>
    <xf numFmtId="0" fontId="76" fillId="0" borderId="10" xfId="0" applyFont="1" applyFill="1" applyBorder="1" applyAlignment="1">
      <alignment/>
    </xf>
    <xf numFmtId="0" fontId="77" fillId="0" borderId="0" xfId="0" applyFont="1" applyFill="1" applyBorder="1" applyAlignment="1">
      <alignment/>
    </xf>
    <xf numFmtId="172" fontId="75" fillId="0" borderId="0" xfId="0" applyNumberFormat="1" applyFont="1" applyFill="1" applyBorder="1" applyAlignment="1">
      <alignment horizontal="right" vertical="center" wrapText="1"/>
    </xf>
    <xf numFmtId="172" fontId="73" fillId="0" borderId="0" xfId="0" applyNumberFormat="1" applyFont="1" applyFill="1" applyBorder="1" applyAlignment="1">
      <alignment horizontal="right" vertical="center" wrapText="1"/>
    </xf>
    <xf numFmtId="0" fontId="73"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vertical="center" wrapText="1"/>
    </xf>
    <xf numFmtId="166" fontId="8" fillId="0" borderId="10" xfId="0" applyNumberFormat="1" applyFont="1" applyFill="1" applyBorder="1" applyAlignment="1">
      <alignment horizontal="center" vertical="center" wrapText="1"/>
    </xf>
    <xf numFmtId="165" fontId="6" fillId="0" borderId="10" xfId="42" applyNumberFormat="1" applyFont="1" applyFill="1" applyBorder="1" applyAlignment="1">
      <alignment horizontal="center" vertical="center" wrapText="1"/>
    </xf>
    <xf numFmtId="165" fontId="6" fillId="0" borderId="12" xfId="42"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166" fontId="6" fillId="0" borderId="10" xfId="0" applyNumberFormat="1" applyFont="1" applyFill="1" applyBorder="1" applyAlignment="1">
      <alignment horizontal="center" vertical="center" wrapText="1"/>
    </xf>
    <xf numFmtId="166" fontId="6" fillId="0" borderId="10" xfId="0" applyNumberFormat="1" applyFont="1" applyFill="1" applyBorder="1" applyAlignment="1">
      <alignment vertical="center" wrapText="1"/>
    </xf>
    <xf numFmtId="169" fontId="6" fillId="0" borderId="10"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9" fontId="9" fillId="0" borderId="10"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169" fontId="8" fillId="0"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0" fontId="8" fillId="0" borderId="10" xfId="0" applyFont="1" applyFill="1" applyBorder="1" applyAlignment="1" quotePrefix="1">
      <alignment horizontal="center" vertical="center" wrapText="1"/>
    </xf>
    <xf numFmtId="0" fontId="9" fillId="0" borderId="10" xfId="0" applyFont="1" applyFill="1" applyBorder="1" applyAlignment="1" quotePrefix="1">
      <alignment horizontal="center" vertical="center" wrapText="1"/>
    </xf>
    <xf numFmtId="172" fontId="78" fillId="0" borderId="0" xfId="0" applyNumberFormat="1" applyFont="1" applyFill="1" applyBorder="1" applyAlignment="1">
      <alignment horizontal="right" vertical="center" wrapText="1"/>
    </xf>
    <xf numFmtId="169" fontId="75" fillId="0" borderId="10" xfId="0" applyNumberFormat="1" applyFont="1" applyFill="1" applyBorder="1" applyAlignment="1">
      <alignment horizontal="center" vertical="center" wrapText="1"/>
    </xf>
    <xf numFmtId="165" fontId="75" fillId="0" borderId="10" xfId="0" applyNumberFormat="1" applyFont="1" applyFill="1" applyBorder="1" applyAlignment="1">
      <alignment horizontal="center" vertical="center" wrapText="1"/>
    </xf>
    <xf numFmtId="0" fontId="75" fillId="0" borderId="0" xfId="0" applyFont="1" applyFill="1" applyBorder="1" applyAlignment="1">
      <alignment/>
    </xf>
    <xf numFmtId="172" fontId="75" fillId="0" borderId="0" xfId="0" applyNumberFormat="1" applyFont="1" applyFill="1" applyBorder="1" applyAlignment="1">
      <alignment/>
    </xf>
    <xf numFmtId="172" fontId="75" fillId="0" borderId="0" xfId="0" applyNumberFormat="1" applyFont="1" applyFill="1" applyBorder="1" applyAlignment="1">
      <alignment/>
    </xf>
    <xf numFmtId="172" fontId="75" fillId="0" borderId="0" xfId="0" applyNumberFormat="1" applyFont="1" applyFill="1" applyAlignment="1">
      <alignment/>
    </xf>
    <xf numFmtId="0" fontId="75" fillId="0" borderId="0" xfId="0" applyFont="1" applyFill="1" applyAlignment="1">
      <alignment/>
    </xf>
    <xf numFmtId="172" fontId="73" fillId="0" borderId="0" xfId="0" applyNumberFormat="1" applyFont="1" applyFill="1" applyBorder="1" applyAlignment="1">
      <alignment horizontal="right"/>
    </xf>
    <xf numFmtId="0" fontId="78" fillId="0" borderId="0" xfId="0" applyFont="1" applyFill="1" applyBorder="1" applyAlignment="1">
      <alignment/>
    </xf>
    <xf numFmtId="0" fontId="78" fillId="0" borderId="0" xfId="0" applyFont="1" applyFill="1" applyAlignment="1">
      <alignment/>
    </xf>
    <xf numFmtId="0" fontId="73" fillId="0" borderId="0" xfId="0" applyFont="1" applyFill="1" applyBorder="1" applyAlignment="1">
      <alignment/>
    </xf>
    <xf numFmtId="0" fontId="73" fillId="0" borderId="0" xfId="0" applyFont="1" applyFill="1" applyAlignment="1">
      <alignment/>
    </xf>
    <xf numFmtId="172" fontId="75" fillId="0" borderId="0" xfId="0" applyNumberFormat="1" applyFont="1" applyFill="1" applyBorder="1" applyAlignment="1">
      <alignment horizontal="right"/>
    </xf>
    <xf numFmtId="166" fontId="73" fillId="0" borderId="0" xfId="0" applyNumberFormat="1" applyFont="1" applyFill="1" applyBorder="1" applyAlignment="1">
      <alignment/>
    </xf>
    <xf numFmtId="172" fontId="78" fillId="0" borderId="0" xfId="0" applyNumberFormat="1" applyFont="1" applyFill="1" applyBorder="1" applyAlignment="1">
      <alignment/>
    </xf>
    <xf numFmtId="172" fontId="78" fillId="0" borderId="0" xfId="0" applyNumberFormat="1" applyFont="1" applyFill="1" applyAlignment="1">
      <alignment/>
    </xf>
    <xf numFmtId="172" fontId="73" fillId="0" borderId="0" xfId="0" applyNumberFormat="1" applyFont="1" applyFill="1" applyBorder="1" applyAlignment="1">
      <alignment/>
    </xf>
    <xf numFmtId="172" fontId="73" fillId="0" borderId="0" xfId="0" applyNumberFormat="1" applyFont="1" applyFill="1" applyAlignment="1">
      <alignment/>
    </xf>
    <xf numFmtId="166" fontId="78" fillId="0" borderId="0" xfId="0" applyNumberFormat="1" applyFont="1" applyFill="1" applyBorder="1" applyAlignment="1">
      <alignment/>
    </xf>
    <xf numFmtId="0" fontId="78"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9" fillId="0" borderId="0" xfId="0" applyFont="1" applyFill="1" applyBorder="1" applyAlignment="1">
      <alignment/>
    </xf>
    <xf numFmtId="0" fontId="79" fillId="0" borderId="0" xfId="0" applyFont="1" applyFill="1" applyAlignment="1">
      <alignment/>
    </xf>
    <xf numFmtId="0" fontId="80" fillId="0" borderId="0" xfId="0" applyFont="1" applyFill="1" applyBorder="1" applyAlignment="1">
      <alignment/>
    </xf>
    <xf numFmtId="0" fontId="80" fillId="0" borderId="0" xfId="0" applyFont="1" applyFill="1" applyAlignment="1">
      <alignment/>
    </xf>
    <xf numFmtId="166" fontId="73"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169" fontId="73" fillId="0" borderId="0" xfId="0" applyNumberFormat="1" applyFont="1" applyFill="1" applyBorder="1" applyAlignment="1">
      <alignment horizontal="center" vertical="center" wrapText="1"/>
    </xf>
    <xf numFmtId="165" fontId="73" fillId="0" borderId="0" xfId="0" applyNumberFormat="1" applyFont="1" applyFill="1" applyBorder="1" applyAlignment="1">
      <alignment horizontal="center" vertical="center" wrapText="1"/>
    </xf>
    <xf numFmtId="165" fontId="73" fillId="0" borderId="13" xfId="0" applyNumberFormat="1" applyFont="1" applyFill="1" applyBorder="1" applyAlignment="1">
      <alignment horizontal="center" vertical="center" wrapText="1"/>
    </xf>
    <xf numFmtId="165" fontId="78" fillId="0" borderId="0" xfId="0" applyNumberFormat="1" applyFont="1" applyFill="1" applyBorder="1" applyAlignment="1">
      <alignment horizontal="center" vertical="center" wrapText="1"/>
    </xf>
    <xf numFmtId="0" fontId="78" fillId="0" borderId="0" xfId="0" applyFont="1" applyFill="1" applyBorder="1" applyAlignment="1">
      <alignment horizontal="center" vertical="center" wrapText="1"/>
    </xf>
    <xf numFmtId="166" fontId="78" fillId="0" borderId="0" xfId="0" applyNumberFormat="1" applyFont="1" applyFill="1" applyAlignment="1">
      <alignment/>
    </xf>
    <xf numFmtId="0" fontId="6" fillId="0" borderId="14" xfId="0" applyFont="1" applyFill="1" applyBorder="1" applyAlignment="1">
      <alignment horizontal="center" vertical="center" wrapText="1"/>
    </xf>
    <xf numFmtId="166" fontId="75" fillId="0" borderId="0" xfId="0" applyNumberFormat="1" applyFont="1" applyFill="1" applyBorder="1" applyAlignment="1">
      <alignment/>
    </xf>
    <xf numFmtId="0" fontId="76" fillId="0" borderId="0" xfId="0" applyFont="1" applyFill="1" applyAlignment="1">
      <alignment horizontal="center"/>
    </xf>
    <xf numFmtId="1" fontId="9" fillId="0" borderId="10"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1" fontId="78"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6" fillId="0" borderId="10" xfId="42" applyNumberFormat="1" applyFont="1" applyFill="1" applyBorder="1" applyAlignment="1">
      <alignment horizontal="center" vertical="center" wrapText="1"/>
    </xf>
    <xf numFmtId="1" fontId="78" fillId="0" borderId="0" xfId="0" applyNumberFormat="1" applyFont="1" applyFill="1" applyAlignment="1">
      <alignment/>
    </xf>
    <xf numFmtId="1" fontId="75" fillId="0" borderId="10" xfId="0" applyNumberFormat="1" applyFont="1" applyFill="1" applyBorder="1" applyAlignment="1">
      <alignment horizontal="center" vertical="center" wrapText="1"/>
    </xf>
    <xf numFmtId="1" fontId="75" fillId="0" borderId="0" xfId="0" applyNumberFormat="1" applyFont="1" applyFill="1" applyBorder="1" applyAlignment="1">
      <alignment/>
    </xf>
    <xf numFmtId="0" fontId="75" fillId="0" borderId="0" xfId="0"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center" vertical="center"/>
    </xf>
    <xf numFmtId="172" fontId="6"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4" fillId="0" borderId="0" xfId="0" applyFont="1" applyFill="1" applyBorder="1" applyAlignment="1">
      <alignment/>
    </xf>
    <xf numFmtId="172" fontId="74" fillId="0" borderId="0" xfId="0" applyNumberFormat="1" applyFont="1" applyFill="1" applyBorder="1" applyAlignment="1">
      <alignment/>
    </xf>
    <xf numFmtId="172" fontId="74" fillId="0" borderId="0" xfId="0" applyNumberFormat="1" applyFont="1" applyFill="1" applyBorder="1" applyAlignment="1">
      <alignment horizontal="right"/>
    </xf>
    <xf numFmtId="172" fontId="74" fillId="0" borderId="0" xfId="0" applyNumberFormat="1" applyFont="1" applyFill="1" applyBorder="1" applyAlignment="1">
      <alignment horizontal="right" vertical="center" wrapText="1"/>
    </xf>
    <xf numFmtId="172" fontId="74" fillId="0" borderId="0" xfId="0" applyNumberFormat="1" applyFont="1" applyFill="1" applyAlignment="1">
      <alignment/>
    </xf>
    <xf numFmtId="0" fontId="74" fillId="0" borderId="0" xfId="0" applyFont="1" applyFill="1" applyAlignment="1">
      <alignment/>
    </xf>
    <xf numFmtId="0" fontId="6"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73" fillId="0" borderId="10" xfId="0" applyFont="1" applyFill="1" applyBorder="1" applyAlignment="1">
      <alignment horizontal="justify" vertical="center" wrapText="1"/>
    </xf>
    <xf numFmtId="0" fontId="78" fillId="0" borderId="10" xfId="0" applyFont="1" applyFill="1" applyBorder="1" applyAlignment="1">
      <alignment horizontal="justify" vertical="center" wrapText="1"/>
    </xf>
    <xf numFmtId="0" fontId="75" fillId="0" borderId="10" xfId="0" applyFont="1" applyFill="1" applyBorder="1" applyAlignment="1">
      <alignment horizontal="justify" vertical="center" wrapText="1"/>
    </xf>
    <xf numFmtId="165" fontId="7"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justify" vertical="center" wrapText="1"/>
    </xf>
    <xf numFmtId="3" fontId="8" fillId="0" borderId="10" xfId="0" applyNumberFormat="1"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81" fillId="0" borderId="0" xfId="0" applyFont="1" applyFill="1" applyBorder="1" applyAlignment="1">
      <alignment/>
    </xf>
    <xf numFmtId="172" fontId="81" fillId="0" borderId="0" xfId="0" applyNumberFormat="1" applyFont="1" applyFill="1" applyBorder="1" applyAlignment="1">
      <alignment/>
    </xf>
    <xf numFmtId="172" fontId="81" fillId="0" borderId="0" xfId="0" applyNumberFormat="1" applyFont="1" applyFill="1" applyBorder="1" applyAlignment="1">
      <alignment horizontal="right"/>
    </xf>
    <xf numFmtId="172" fontId="81" fillId="0" borderId="0" xfId="0" applyNumberFormat="1" applyFont="1" applyFill="1" applyBorder="1" applyAlignment="1">
      <alignment horizontal="right" vertical="center" wrapText="1"/>
    </xf>
    <xf numFmtId="172" fontId="81" fillId="0" borderId="0" xfId="0" applyNumberFormat="1" applyFont="1" applyFill="1" applyAlignment="1">
      <alignment/>
    </xf>
    <xf numFmtId="0" fontId="81" fillId="0" borderId="0" xfId="0" applyFont="1" applyFill="1" applyAlignment="1">
      <alignment/>
    </xf>
    <xf numFmtId="3" fontId="9" fillId="0" borderId="10" xfId="0" applyNumberFormat="1" applyFont="1" applyFill="1" applyBorder="1" applyAlignment="1">
      <alignment horizontal="justify" vertical="center" wrapText="1"/>
    </xf>
    <xf numFmtId="0" fontId="75" fillId="0" borderId="10" xfId="0" applyFont="1" applyFill="1" applyBorder="1" applyAlignment="1">
      <alignment horizontal="center" vertical="center" wrapText="1"/>
    </xf>
    <xf numFmtId="166" fontId="79" fillId="0" borderId="0" xfId="0" applyNumberFormat="1" applyFont="1" applyFill="1" applyAlignment="1">
      <alignment/>
    </xf>
    <xf numFmtId="166" fontId="80" fillId="0" borderId="0" xfId="0" applyNumberFormat="1" applyFont="1" applyFill="1" applyAlignment="1">
      <alignment/>
    </xf>
    <xf numFmtId="165" fontId="6" fillId="0" borderId="10" xfId="0" applyNumberFormat="1" applyFont="1" applyFill="1" applyBorder="1" applyAlignment="1">
      <alignment horizontal="right" vertical="center" wrapText="1"/>
    </xf>
    <xf numFmtId="165" fontId="6" fillId="0" borderId="10" xfId="42" applyNumberFormat="1" applyFont="1" applyFill="1" applyBorder="1" applyAlignment="1">
      <alignment horizontal="right" vertical="center" wrapText="1"/>
    </xf>
    <xf numFmtId="165" fontId="9" fillId="0" borderId="10" xfId="0" applyNumberFormat="1" applyFont="1" applyFill="1" applyBorder="1" applyAlignment="1">
      <alignment horizontal="right" vertical="center" wrapText="1"/>
    </xf>
    <xf numFmtId="165" fontId="8" fillId="0" borderId="10" xfId="0" applyNumberFormat="1" applyFont="1" applyFill="1" applyBorder="1" applyAlignment="1">
      <alignment horizontal="right" vertical="center" wrapText="1"/>
    </xf>
    <xf numFmtId="165" fontId="73" fillId="0" borderId="10" xfId="0" applyNumberFormat="1" applyFont="1" applyFill="1" applyBorder="1" applyAlignment="1">
      <alignment horizontal="right" vertical="center" wrapText="1"/>
    </xf>
    <xf numFmtId="165" fontId="78" fillId="0" borderId="10" xfId="0" applyNumberFormat="1" applyFont="1" applyFill="1" applyBorder="1" applyAlignment="1">
      <alignment horizontal="right" vertical="center" wrapText="1"/>
    </xf>
    <xf numFmtId="165" fontId="75" fillId="0" borderId="10" xfId="0" applyNumberFormat="1" applyFont="1" applyFill="1" applyBorder="1" applyAlignment="1">
      <alignment horizontal="right" vertical="center" wrapText="1"/>
    </xf>
    <xf numFmtId="0" fontId="75"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172" fontId="75" fillId="0" borderId="0" xfId="0" applyNumberFormat="1" applyFont="1" applyFill="1" applyBorder="1" applyAlignment="1">
      <alignment horizontal="center"/>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172" fontId="76" fillId="0" borderId="12" xfId="0" applyNumberFormat="1" applyFont="1" applyFill="1" applyBorder="1" applyAlignment="1">
      <alignment horizontal="center"/>
    </xf>
    <xf numFmtId="172" fontId="76" fillId="0" borderId="11" xfId="0" applyNumberFormat="1" applyFont="1" applyFill="1" applyBorder="1" applyAlignment="1">
      <alignment horizontal="center"/>
    </xf>
    <xf numFmtId="172" fontId="76" fillId="0" borderId="13" xfId="0" applyNumberFormat="1" applyFont="1" applyFill="1" applyBorder="1" applyAlignment="1">
      <alignment horizontal="center"/>
    </xf>
    <xf numFmtId="172" fontId="76" fillId="0" borderId="10" xfId="0" applyNumberFormat="1" applyFont="1" applyFill="1" applyBorder="1" applyAlignment="1">
      <alignment horizontal="center"/>
    </xf>
    <xf numFmtId="0" fontId="7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75" fillId="0" borderId="0" xfId="0" applyFont="1" applyFill="1" applyBorder="1" applyAlignment="1">
      <alignment horizontal="center" vertical="center"/>
    </xf>
    <xf numFmtId="0" fontId="9" fillId="0" borderId="12" xfId="0" applyFont="1" applyFill="1" applyBorder="1" applyAlignment="1" quotePrefix="1">
      <alignment horizontal="center" vertical="center" wrapText="1"/>
    </xf>
    <xf numFmtId="0" fontId="9" fillId="0" borderId="11" xfId="0" applyFont="1" applyFill="1" applyBorder="1" applyAlignment="1" quotePrefix="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5"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2" fillId="0" borderId="0" xfId="0" applyFont="1" applyFill="1" applyAlignment="1">
      <alignment horizontal="center" vertical="center" wrapText="1"/>
    </xf>
    <xf numFmtId="0" fontId="83" fillId="0" borderId="22" xfId="0" applyFont="1" applyFill="1" applyBorder="1" applyAlignment="1">
      <alignment horizontal="right" vertical="center"/>
    </xf>
    <xf numFmtId="0" fontId="84" fillId="0" borderId="22" xfId="0" applyFont="1" applyFill="1" applyBorder="1" applyAlignment="1">
      <alignment horizontal="right" vertical="center"/>
    </xf>
    <xf numFmtId="0" fontId="75" fillId="0" borderId="10"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6" fillId="0" borderId="0" xfId="0" applyFont="1" applyFill="1" applyAlignment="1">
      <alignment horizontal="left" vertical="center"/>
    </xf>
    <xf numFmtId="0" fontId="7" fillId="0" borderId="22" xfId="0" applyFont="1" applyFill="1" applyBorder="1" applyAlignment="1">
      <alignment horizontal="right" vertical="center"/>
    </xf>
    <xf numFmtId="0" fontId="9" fillId="0" borderId="10" xfId="0" applyFont="1" applyFill="1" applyBorder="1" applyAlignment="1" quotePrefix="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edger 17 x 11 in" xfId="61"/>
    <cellStyle name="Linked Cell" xfId="62"/>
    <cellStyle name="Neutral" xfId="63"/>
    <cellStyle name="Normal 2" xfId="64"/>
    <cellStyle name="Normal 2 2" xfId="65"/>
    <cellStyle name="Normal 3" xfId="66"/>
    <cellStyle name="Normal 4" xfId="67"/>
    <cellStyle name="Normal 5" xfId="68"/>
    <cellStyle name="Normal 6" xfId="69"/>
    <cellStyle name="Note" xfId="70"/>
    <cellStyle name="Output" xfId="71"/>
    <cellStyle name="Percent" xfId="72"/>
    <cellStyle name="Style 1"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esktop\V&#7889;n%20&#272;TPT%20NTM%20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Downloads\67.1%20Chi&#234;m%20Ho&#22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NTM%20t&#7915;%2004.8.2022\N&#259;m%202023\V&#272;T%202023\TH%20XD%20KH%20V&#272;T%202023\5.1.%20VB%20g&#7917;i%20huy&#7879;n%20&#273;&#7873;%20xu&#7845;t%20v&#7889;n%20&#272;T%202023\C&#225;c%20huy&#7879;n%20g&#7917;i%20&#273;&#7873;%20xu&#7845;t%20v&#7889;%20&#272;T%202023\7.1%20CH\7.1CH.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NTM%20t&#7915;%2004.8.2022\N&#259;m%202023\V&#272;T%202023\TH%20XD%20KH%20V&#272;T%202023\5.1.%20VB%20g&#7917;i%20huy&#7879;n%20&#273;&#7873;%20xu&#7845;t%20v&#7889;n%20&#272;T%202023\C&#225;c%20huy&#7879;n%20g&#7917;i%20&#273;&#7873;%20xu&#7845;t%20v&#7889;%20&#272;T%202023\9.1.HY\9.1.HY%20&#273;&#7873;%20xu&#7845;t%20V&#272;T%20202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NTM%20t&#7915;%2004.8.2022\N&#259;m%202023\V&#272;T%202023\TH%20XD%20KH%20V&#272;T%202023\5.1.%20VB%20g&#7917;i%20huy&#7879;n%20&#273;&#7873;%20xu&#7845;t%20v&#7889;n%20&#272;T%202023\C&#225;c%20huy&#7879;n%20g&#7917;i%20&#273;&#7873;%20xu&#7845;t%20v&#7889;%20&#272;T%202023\7.1%20LB\7.1%20V&#7889;n%20&#272;TPT%20NTM%202023%20(g&#7917;i%20l&#7841;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NTM%20t&#7915;%2004.8.2022\N&#259;m%202023\V&#272;T%202023\TH%20XD%20KH%20V&#272;T%202023\5.1.%20VB%20g&#7917;i%20huy&#7879;n%20&#273;&#7873;%20xu&#7845;t%20v&#7889;n%20&#272;T%202023\C&#225;c%20huy&#7879;n%20g&#7917;i%20&#273;&#7873;%20xu&#7845;t%20v&#7889;%20&#272;T%202023\10.1%20SD\10.1SD.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TM%20t&#7915;%2004.8.2022\N&#259;m%202023\V&#272;T%202023\TH%20XD%20KH%20V&#272;T%202023\5.1.%20VB%20g&#7917;i%20huy&#7879;n%20&#273;&#7873;%20xu&#7845;t%20v&#7889;n%20&#272;T%202023\C&#225;c%20huy&#7879;n%20g&#7917;i%20&#273;&#7873;%20xu&#7845;t%20v&#7889;%20&#272;T%202023\10.1%20YS\10.1%20Y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NTM%20t&#7915;%2004.8.2022\N&#259;m%202023\V&#272;T%202023\TH%20XD%20KH%20V&#272;T%202023\Tr&#236;nh%20l&#7841;i%20sau%20khi%20SKH%20xin%20&#253;%20ki&#7871;n%20c&#225;c%20huy&#7879;n,%20ng&#224;nh\YS.T1.12.23%20tham%20gia%20y%20kien%20dieu%20chinh%20von%20SKH%20tang%20giam.doc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ốn 2021-2025 (biểu Sở KH)"/>
      <sheetName val="KH 2023"/>
    </sheetNames>
    <sheetDataSet>
      <sheetData sheetId="1">
        <row r="14">
          <cell r="C14">
            <v>659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n TW nam 2023"/>
    </sheetNames>
    <sheetDataSet>
      <sheetData sheetId="0">
        <row r="7">
          <cell r="B7" t="str">
            <v>Xã Nhân Lý</v>
          </cell>
        </row>
        <row r="8">
          <cell r="B8" t="str">
            <v>Xây dựng công trình Đập thủy lợi Nà Mu xã Nhân Lý</v>
          </cell>
          <cell r="C8">
            <v>500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on TW nam 2023"/>
    </sheetNames>
    <sheetDataSet>
      <sheetData sheetId="0">
        <row r="10">
          <cell r="B10" t="str">
            <v>Bổ sung vốn xây dựng mới 02 phòng học bộ môn trường THCS Xuân Quang</v>
          </cell>
          <cell r="C10">
            <v>135</v>
          </cell>
        </row>
        <row r="12">
          <cell r="C12">
            <v>1100</v>
          </cell>
        </row>
        <row r="14">
          <cell r="C14">
            <v>500</v>
          </cell>
        </row>
        <row r="16">
          <cell r="C16">
            <v>4503.3</v>
          </cell>
        </row>
        <row r="18">
          <cell r="C18">
            <v>500</v>
          </cell>
        </row>
        <row r="20">
          <cell r="C20">
            <v>700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H 21-25"/>
      <sheetName val="các xã"/>
      <sheetName val="xa 2023"/>
      <sheetName val="huyện NTM"/>
      <sheetName val="Sheet1"/>
    </sheetNames>
    <sheetDataSet>
      <sheetData sheetId="3">
        <row r="6">
          <cell r="B6" t="str">
            <v>Xây dựng bể bơi huyện</v>
          </cell>
          <cell r="D6">
            <v>3000</v>
          </cell>
        </row>
        <row r="7">
          <cell r="B7" t="str">
            <v>Nâng cấp trung tâm Văn hóa - Thể thao huyện đạt chuẩn</v>
          </cell>
          <cell r="D7">
            <v>3000</v>
          </cell>
        </row>
        <row r="8">
          <cell r="B8" t="str">
            <v>Nâng cấp Trung tâm phát thanh của Trung tâm văn hóa Truyền thông và thể thao huyện</v>
          </cell>
          <cell r="D8">
            <v>1000</v>
          </cell>
        </row>
        <row r="9">
          <cell r="B9" t="str">
            <v>Xây dựng phòng học, phòng bộ môn và khối phục vụ học tập, khối hành chính - quản trị; phòng chức năng, nhà đa năng và hạng mục phụ trợ trường THPT Hàm Yên</v>
          </cell>
          <cell r="D9">
            <v>7025.2</v>
          </cell>
        </row>
        <row r="10">
          <cell r="B10" t="str">
            <v>Nâng cấp chợ trung tâm huyện</v>
          </cell>
          <cell r="D10">
            <v>1500</v>
          </cell>
        </row>
        <row r="11">
          <cell r="B11" t="str">
            <v>Xây dựng 01 mô hình tái chế chất thải hữu cơ, phụ phẩm nông nghiệp </v>
          </cell>
          <cell r="D11">
            <v>1500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ốn 2021-2025 (biểu Sở KH)"/>
      <sheetName val="KH 2023"/>
    </sheetNames>
    <sheetDataSet>
      <sheetData sheetId="1">
        <row r="14">
          <cell r="B14" t="str">
            <v>Xây dựng cầu máng thủy lợi Tống Đâu, thôn Bản Phú, xã Thổ Bình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H 2023"/>
    </sheetNames>
    <sheetDataSet>
      <sheetData sheetId="0">
        <row r="182">
          <cell r="B182" t="str">
            <v>Xã Đại Phú</v>
          </cell>
        </row>
        <row r="183">
          <cell r="B183" t="str">
            <v>Xây dựng 02 phòng học điểm trường Cây Thông, trường mầm non Đại Phú (giai đoạn 2)</v>
          </cell>
          <cell r="C183">
            <v>1078000</v>
          </cell>
        </row>
        <row r="184">
          <cell r="B184" t="str">
            <v>Xã Kháng Nhật</v>
          </cell>
        </row>
        <row r="185">
          <cell r="B185" t="str">
            <v>Xây dựng đường trục xã: Đoạn từ Nhà văn hoá thôn Lẹm đến cổng ông Cầm Lai (2,1 km), đoạn từ nghĩa trang thôn Ba Khe đến đường ĐT 185 (0,6 km) và đoạn từ thôn Trung Tâm đi thôn Khuôn Phầy (0,9 km)</v>
          </cell>
          <cell r="C185">
            <v>5389000</v>
          </cell>
        </row>
        <row r="187">
          <cell r="B187" t="str">
            <v>Xây dựng nhà mái che trường mầm non Sơn Nam</v>
          </cell>
          <cell r="C187">
            <v>1078000</v>
          </cell>
        </row>
        <row r="188">
          <cell r="B188" t="str">
            <v>Xã Tân Trào</v>
          </cell>
        </row>
        <row r="189">
          <cell r="B189" t="str">
            <v>Xây dựng đường trục thôn</v>
          </cell>
          <cell r="C189">
            <v>832000</v>
          </cell>
        </row>
        <row r="190">
          <cell r="B190" t="str">
            <v>Nâng cấp, cải tạo Nhà văn hoá thôn Tân Lập</v>
          </cell>
          <cell r="C190">
            <v>100000</v>
          </cell>
        </row>
        <row r="191">
          <cell r="B191" t="str">
            <v>Xây dựng cổng và hàng rào nhà văn hoá thôn Tiền Phong và thôn Vĩnh Tân</v>
          </cell>
          <cell r="C191">
            <v>146000</v>
          </cell>
        </row>
        <row r="192">
          <cell r="B192" t="str">
            <v>Xã Phú Lương </v>
          </cell>
        </row>
        <row r="193">
          <cell r="B193" t="str">
            <v>Xây dựng nghĩa trang thôn Lão Nhiêu, Lãng Nhiêu</v>
          </cell>
          <cell r="C193">
            <v>200000</v>
          </cell>
        </row>
        <row r="194">
          <cell r="B194" t="str">
            <v>Xây dựng đường vào Trường Mầm non Phú Lương</v>
          </cell>
          <cell r="C194">
            <v>200000</v>
          </cell>
        </row>
        <row r="195">
          <cell r="B195" t="str">
            <v>Xây dựng 06 phòng học trường Mầm non Phú Lương</v>
          </cell>
          <cell r="C195">
            <v>4989000</v>
          </cell>
        </row>
        <row r="196">
          <cell r="B196" t="str">
            <v>Xã Thiện Kế</v>
          </cell>
        </row>
        <row r="197">
          <cell r="B197" t="str">
            <v>Xây dựng rãnh thoát nước thải khu dân cư tại các thôn Vạt Chanh, Cầu Xi</v>
          </cell>
          <cell r="C197">
            <v>1078000</v>
          </cell>
        </row>
        <row r="198">
          <cell r="B198" t="str">
            <v>Xã Ninh Lai</v>
          </cell>
        </row>
        <row r="199">
          <cell r="B199" t="str">
            <v>Sửa chữa, nâng cấp nhà văn hoá xã</v>
          </cell>
          <cell r="C199">
            <v>1078000</v>
          </cell>
        </row>
        <row r="200">
          <cell r="B200" t="str">
            <v>Xã Đông Thọ</v>
          </cell>
        </row>
        <row r="201">
          <cell r="B201" t="str">
            <v>Xây dựng đường trục xã: Đoạn từ ĐT186 đi Ban nghiên cứu không quân và đoạn từ đường ĐH21 đi ĐH 04</v>
          </cell>
          <cell r="C201">
            <v>5089000</v>
          </cell>
        </row>
        <row r="202">
          <cell r="C202">
            <v>300000</v>
          </cell>
        </row>
        <row r="203">
          <cell r="B203" t="str">
            <v>Xã Vân Sơn</v>
          </cell>
        </row>
        <row r="204">
          <cell r="B204" t="str">
            <v>Xây dựng nhà hai tầng các phòng chức năng Trường THCS Vân Sơn</v>
          </cell>
          <cell r="C204">
            <v>5389000</v>
          </cell>
        </row>
        <row r="205">
          <cell r="B205" t="str">
            <v>Xã Tam Đa</v>
          </cell>
        </row>
        <row r="206">
          <cell r="B206" t="str">
            <v>Sửa chữa, nâng cấp công trình thủy lợi đập Dộc Sộp thôn Phú Thọ</v>
          </cell>
          <cell r="C206">
            <v>400000</v>
          </cell>
        </row>
        <row r="207">
          <cell r="B207" t="str">
            <v>Xây dựng đường trục xã đoạn từ đường ĐH04 đến đường xã Tam Đa đi xã Quang Yên</v>
          </cell>
          <cell r="C207">
            <v>500000</v>
          </cell>
        </row>
        <row r="208">
          <cell r="C208">
            <v>600000</v>
          </cell>
        </row>
        <row r="209">
          <cell r="C209">
            <v>500000</v>
          </cell>
        </row>
        <row r="210">
          <cell r="C210">
            <v>300000</v>
          </cell>
        </row>
        <row r="211">
          <cell r="C211">
            <v>300000</v>
          </cell>
        </row>
        <row r="212">
          <cell r="C212">
            <v>300000</v>
          </cell>
        </row>
        <row r="213">
          <cell r="C213">
            <v>300000</v>
          </cell>
        </row>
        <row r="214">
          <cell r="B214" t="str">
            <v>Xây dựng mặt bằng khu vui chơi của xã cho trẻ em và người cao tuổi</v>
          </cell>
          <cell r="C214">
            <v>2189000</v>
          </cell>
        </row>
        <row r="215">
          <cell r="B215" t="str">
            <v>Xã Hồng Lạc</v>
          </cell>
        </row>
        <row r="216">
          <cell r="B216" t="str">
            <v>Xây dựng nhà mái che Trường Mầm non Hồng Lạc</v>
          </cell>
          <cell r="C216">
            <v>500000</v>
          </cell>
        </row>
        <row r="217">
          <cell r="B217" t="str">
            <v>Xây dựng hạng mục phụ trợ (cổng, tường rào,…) 08 nhà văn hoá thôn</v>
          </cell>
          <cell r="C217">
            <v>578000</v>
          </cell>
        </row>
        <row r="218">
          <cell r="B218" t="str">
            <v>Xã Trường Sinh</v>
          </cell>
        </row>
        <row r="219">
          <cell r="B219" t="str">
            <v>Xây dựng 2 phòng chức năng trường TH&amp;THCS Trường Sinh 1</v>
          </cell>
          <cell r="C219">
            <v>1078000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angatang"/>
      <sheetName val="Sheet1"/>
      <sheetName val="KH 2021-2022"/>
    </sheetNames>
    <sheetDataSet>
      <sheetData sheetId="2">
        <row r="8">
          <cell r="B8" t="str">
            <v>Xây dựng 03 phòng học và các phòng hỗ trợ học tập Trường Tiểu học Y Bằng, xã Mỹ Bằng</v>
          </cell>
          <cell r="C8" t="str">
            <v>Xã Mỹ Bằng</v>
          </cell>
          <cell r="D8">
            <v>846</v>
          </cell>
        </row>
        <row r="9">
          <cell r="B9" t="str">
            <v>Xây dựng 02 phòng học, 06 phòng bộ môn Trường Tiểu học Kim Quan</v>
          </cell>
          <cell r="C9" t="str">
            <v>Xã Kim Quan</v>
          </cell>
          <cell r="D9">
            <v>846</v>
          </cell>
        </row>
        <row r="10">
          <cell r="B10" t="str">
            <v>Xây dựng đường trục xã đoạn từ thôn Vàng Lè sang thôn Đán Khao, xã Chiêu Yên</v>
          </cell>
        </row>
        <row r="11">
          <cell r="B11" t="str">
            <v>Xây dựng hóa đường trục xã đoạn từ thôn Cây Chanh, xã Chiêu Yên </v>
          </cell>
        </row>
        <row r="15">
          <cell r="B15" t="str">
            <v>Xây Tường kè chắn đất thôn Động Sơn, xã Chân Sơn</v>
          </cell>
          <cell r="D15">
            <v>300</v>
          </cell>
        </row>
        <row r="17">
          <cell r="B17" t="str">
            <v>Xây dựng cầu tràn liên hợp thôn 7, xã Thái Bình</v>
          </cell>
        </row>
        <row r="18">
          <cell r="B18" t="str">
            <v>Xây dựng nhà văn hóa Trung tâm xã Tứ Quận</v>
          </cell>
          <cell r="C18" t="str">
            <v>Xã Tứ Quận</v>
          </cell>
          <cell r="D18">
            <v>846</v>
          </cell>
        </row>
        <row r="22">
          <cell r="B22" t="str">
            <v>Xây dựng bếp ăn Trường Mầm Non Trung tâm xã Phúc Ninh</v>
          </cell>
          <cell r="D22">
            <v>546</v>
          </cell>
        </row>
        <row r="23">
          <cell r="B23" t="str">
            <v>Xây dựng Trường Mầm non Trung Môn, huyện Yên Sơn, tỉnh Tuyên Quang</v>
          </cell>
          <cell r="C23" t="str">
            <v>Xã Trung Môn</v>
          </cell>
          <cell r="D23">
            <v>846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2)"/>
      <sheetName val="Sheet2"/>
      <sheetName val="Sheet3"/>
    </sheetNames>
    <sheetDataSet>
      <sheetData sheetId="0">
        <row r="23">
          <cell r="F23">
            <v>300</v>
          </cell>
          <cell r="G23" t="str">
            <v>Xây dựng công trình phụ trợ phân hiệu An Lập, trường mầm non Thái Bình,</v>
          </cell>
        </row>
        <row r="24">
          <cell r="F24">
            <v>700</v>
          </cell>
        </row>
        <row r="35">
          <cell r="F35">
            <v>1500</v>
          </cell>
        </row>
        <row r="36">
          <cell r="F36">
            <v>625.8</v>
          </cell>
        </row>
        <row r="37">
          <cell r="F37">
            <v>600</v>
          </cell>
          <cell r="G37" t="str">
            <v>Xât dựng đường trục xã thôn Nam Thắng, xã Chiêu Yên</v>
          </cell>
        </row>
        <row r="38">
          <cell r="F38">
            <v>1100</v>
          </cell>
          <cell r="G38" t="str">
            <v>Xây dựng đường trục xã thôn Đồng Dày đi Vắt Cày, xã Chiêu Yên</v>
          </cell>
        </row>
        <row r="40">
          <cell r="F40">
            <v>1000</v>
          </cell>
          <cell r="G40" t="str">
            <v>Xây dựng công trình thủy lợi Biện Nam thôn Đồng Giàn, xã Chân Sơn</v>
          </cell>
        </row>
        <row r="42">
          <cell r="F42">
            <v>500</v>
          </cell>
          <cell r="G42" t="str">
            <v>Xây dựng đường trục xã thôn Trường Sơn đi xã Trung Môn</v>
          </cell>
        </row>
        <row r="46">
          <cell r="F46">
            <v>800</v>
          </cell>
          <cell r="G46" t="str">
            <v>Xây dựng công trình phụ trợ  trường PTDT bán trú tiểu học và THCS Quý Quân</v>
          </cell>
        </row>
        <row r="47">
          <cell r="F47">
            <v>1200</v>
          </cell>
          <cell r="G47" t="str">
            <v>Xây dựng cầu tràn thôn 3, xã Quý Quân</v>
          </cell>
        </row>
        <row r="49">
          <cell r="F49">
            <v>300</v>
          </cell>
          <cell r="G49" t="str">
            <v>Nâng cấp, sửa chữa trường THCS Phúc Ninh và xây dựng các công trình phụ trợ</v>
          </cell>
        </row>
        <row r="53">
          <cell r="G53" t="str">
            <v>Xã Nhữ Hán</v>
          </cell>
        </row>
        <row r="54">
          <cell r="F54">
            <v>600</v>
          </cell>
          <cell r="G54" t="str">
            <v>Xây dựng đường trục xã đoạn từ đường DH 09 đi thôn Trại Xoan, xã Nhữ Hán</v>
          </cell>
        </row>
        <row r="55">
          <cell r="G55" t="str">
            <v>Xã Tân Tiến</v>
          </cell>
        </row>
        <row r="56">
          <cell r="F56">
            <v>200</v>
          </cell>
          <cell r="G56" t="str">
            <v>Xây dựng các công trình phụ trợ trường tiểu học Tân Tiến phân hiệu Roàng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A259"/>
  <sheetViews>
    <sheetView view="pageBreakPreview" zoomScale="145" zoomScaleNormal="115" zoomScaleSheetLayoutView="145" workbookViewId="0" topLeftCell="A5">
      <selection activeCell="F223" sqref="F223"/>
    </sheetView>
  </sheetViews>
  <sheetFormatPr defaultColWidth="9.140625" defaultRowHeight="15"/>
  <cols>
    <col min="1" max="1" width="5.140625" style="25" customWidth="1"/>
    <col min="2" max="2" width="47.7109375" style="25" customWidth="1"/>
    <col min="3" max="3" width="3.00390625" style="25" hidden="1" customWidth="1"/>
    <col min="4" max="4" width="2.140625" style="24" hidden="1" customWidth="1"/>
    <col min="5" max="5" width="10.140625" style="106" customWidth="1"/>
    <col min="6" max="6" width="13.140625" style="24" customWidth="1"/>
    <col min="7" max="7" width="17.00390625" style="24" customWidth="1"/>
    <col min="8" max="8" width="10.00390625" style="24" hidden="1" customWidth="1"/>
    <col min="9" max="10" width="9.57421875" style="24" hidden="1" customWidth="1"/>
    <col min="11" max="11" width="10.57421875" style="24" hidden="1" customWidth="1"/>
    <col min="12" max="12" width="9.8515625" style="24" hidden="1" customWidth="1"/>
    <col min="13" max="13" width="10.28125" style="24" hidden="1" customWidth="1"/>
    <col min="14" max="14" width="9.421875" style="24" hidden="1" customWidth="1"/>
    <col min="15" max="15" width="10.8515625" style="24" hidden="1" customWidth="1"/>
    <col min="16" max="16" width="11.00390625" style="24" hidden="1" customWidth="1"/>
    <col min="17" max="18" width="10.7109375" style="24" hidden="1" customWidth="1"/>
    <col min="19" max="19" width="2.421875" style="24" hidden="1" customWidth="1"/>
    <col min="20" max="20" width="3.00390625" style="42" hidden="1" customWidth="1"/>
    <col min="21" max="21" width="17.57421875" style="25" customWidth="1"/>
    <col min="22" max="22" width="9.140625" style="25" customWidth="1"/>
    <col min="23" max="23" width="13.140625" style="25" customWidth="1"/>
    <col min="24" max="24" width="17.00390625" style="25" customWidth="1"/>
    <col min="25" max="25" width="14.28125" style="25" customWidth="1"/>
    <col min="26" max="16384" width="9.140625" style="25" customWidth="1"/>
  </cols>
  <sheetData>
    <row r="1" spans="1:20" ht="17.25" customHeight="1">
      <c r="A1" s="180" t="s">
        <v>267</v>
      </c>
      <c r="B1" s="180"/>
      <c r="C1" s="180"/>
      <c r="D1" s="180"/>
      <c r="E1" s="180"/>
      <c r="F1" s="180"/>
      <c r="G1" s="180"/>
      <c r="H1" s="180"/>
      <c r="I1" s="180"/>
      <c r="J1" s="180"/>
      <c r="K1" s="180"/>
      <c r="L1" s="180"/>
      <c r="M1" s="180"/>
      <c r="N1" s="180"/>
      <c r="O1" s="180"/>
      <c r="P1" s="180"/>
      <c r="Q1" s="180"/>
      <c r="R1" s="180"/>
      <c r="S1" s="180"/>
      <c r="T1" s="180"/>
    </row>
    <row r="2" spans="1:26" ht="33.75" customHeight="1">
      <c r="A2" s="181" t="s">
        <v>290</v>
      </c>
      <c r="B2" s="181"/>
      <c r="C2" s="181"/>
      <c r="D2" s="181"/>
      <c r="E2" s="181"/>
      <c r="F2" s="181"/>
      <c r="G2" s="181"/>
      <c r="H2" s="181"/>
      <c r="I2" s="181"/>
      <c r="J2" s="181"/>
      <c r="K2" s="181"/>
      <c r="L2" s="181"/>
      <c r="M2" s="181"/>
      <c r="N2" s="181"/>
      <c r="O2" s="181"/>
      <c r="P2" s="181"/>
      <c r="Q2" s="181"/>
      <c r="R2" s="181"/>
      <c r="S2" s="181"/>
      <c r="T2" s="181"/>
      <c r="U2" s="39"/>
      <c r="V2" s="39"/>
      <c r="W2" s="39"/>
      <c r="X2" s="39"/>
      <c r="Y2" s="39"/>
      <c r="Z2" s="39"/>
    </row>
    <row r="3" spans="1:26" ht="23.25" customHeight="1">
      <c r="A3" s="183" t="s">
        <v>283</v>
      </c>
      <c r="B3" s="184"/>
      <c r="C3" s="184"/>
      <c r="D3" s="184"/>
      <c r="E3" s="184"/>
      <c r="F3" s="184"/>
      <c r="G3" s="184"/>
      <c r="H3" s="184"/>
      <c r="I3" s="184"/>
      <c r="J3" s="184"/>
      <c r="K3" s="184"/>
      <c r="L3" s="184"/>
      <c r="M3" s="184"/>
      <c r="N3" s="184"/>
      <c r="O3" s="184"/>
      <c r="P3" s="184"/>
      <c r="Q3" s="184"/>
      <c r="R3" s="184"/>
      <c r="S3" s="184"/>
      <c r="T3" s="184"/>
      <c r="U3" s="39"/>
      <c r="V3" s="39"/>
      <c r="W3" s="39"/>
      <c r="X3" s="39"/>
      <c r="Y3" s="39"/>
      <c r="Z3" s="39"/>
    </row>
    <row r="4" spans="1:27" s="74" customFormat="1" ht="25.5" customHeight="1">
      <c r="A4" s="182" t="s">
        <v>0</v>
      </c>
      <c r="B4" s="182" t="s">
        <v>2</v>
      </c>
      <c r="C4" s="172" t="s">
        <v>76</v>
      </c>
      <c r="D4" s="178"/>
      <c r="E4" s="161" t="s">
        <v>286</v>
      </c>
      <c r="F4" s="161" t="s">
        <v>299</v>
      </c>
      <c r="G4" s="161" t="s">
        <v>3</v>
      </c>
      <c r="H4" s="172" t="s">
        <v>121</v>
      </c>
      <c r="I4" s="161" t="s">
        <v>122</v>
      </c>
      <c r="J4" s="172" t="s">
        <v>123</v>
      </c>
      <c r="K4" s="161" t="s">
        <v>124</v>
      </c>
      <c r="L4" s="161" t="s">
        <v>120</v>
      </c>
      <c r="M4" s="161" t="s">
        <v>119</v>
      </c>
      <c r="N4" s="172" t="s">
        <v>118</v>
      </c>
      <c r="O4" s="175" t="s">
        <v>126</v>
      </c>
      <c r="P4" s="176"/>
      <c r="Q4" s="177"/>
      <c r="R4" s="161" t="s">
        <v>125</v>
      </c>
      <c r="S4" s="161" t="s">
        <v>90</v>
      </c>
      <c r="T4" s="175" t="s">
        <v>223</v>
      </c>
      <c r="U4" s="70"/>
      <c r="V4" s="71"/>
      <c r="W4" s="72"/>
      <c r="X4" s="72"/>
      <c r="Y4" s="71"/>
      <c r="Z4" s="71"/>
      <c r="AA4" s="73"/>
    </row>
    <row r="5" spans="1:27" s="74" customFormat="1" ht="21.75" customHeight="1">
      <c r="A5" s="182"/>
      <c r="B5" s="182"/>
      <c r="C5" s="174"/>
      <c r="D5" s="179"/>
      <c r="E5" s="168"/>
      <c r="F5" s="168"/>
      <c r="G5" s="168"/>
      <c r="H5" s="173"/>
      <c r="I5" s="168"/>
      <c r="J5" s="173"/>
      <c r="K5" s="168"/>
      <c r="L5" s="168"/>
      <c r="M5" s="168"/>
      <c r="N5" s="173"/>
      <c r="O5" s="161" t="s">
        <v>86</v>
      </c>
      <c r="P5" s="161" t="s">
        <v>87</v>
      </c>
      <c r="Q5" s="161" t="s">
        <v>92</v>
      </c>
      <c r="R5" s="168"/>
      <c r="S5" s="168"/>
      <c r="T5" s="175"/>
      <c r="U5" s="70"/>
      <c r="V5" s="71"/>
      <c r="W5" s="75"/>
      <c r="X5" s="75"/>
      <c r="Y5" s="40"/>
      <c r="Z5" s="71"/>
      <c r="AA5" s="73"/>
    </row>
    <row r="6" spans="1:27" s="74" customFormat="1" ht="0.75" customHeight="1">
      <c r="A6" s="182"/>
      <c r="B6" s="182"/>
      <c r="C6" s="43" t="s">
        <v>79</v>
      </c>
      <c r="D6" s="43" t="s">
        <v>38</v>
      </c>
      <c r="E6" s="104"/>
      <c r="F6" s="162"/>
      <c r="G6" s="162"/>
      <c r="H6" s="174"/>
      <c r="I6" s="162"/>
      <c r="J6" s="174"/>
      <c r="K6" s="162"/>
      <c r="L6" s="162"/>
      <c r="M6" s="162"/>
      <c r="N6" s="174"/>
      <c r="O6" s="162"/>
      <c r="P6" s="162"/>
      <c r="Q6" s="162"/>
      <c r="R6" s="162"/>
      <c r="S6" s="162"/>
      <c r="T6" s="175"/>
      <c r="U6" s="70"/>
      <c r="V6" s="71"/>
      <c r="W6" s="75"/>
      <c r="X6" s="75"/>
      <c r="Y6" s="40"/>
      <c r="Z6" s="71"/>
      <c r="AA6" s="73"/>
    </row>
    <row r="7" spans="1:27" s="129" customFormat="1" ht="11.25" customHeight="1">
      <c r="A7" s="120">
        <v>1</v>
      </c>
      <c r="B7" s="120">
        <v>2</v>
      </c>
      <c r="C7" s="120"/>
      <c r="D7" s="120"/>
      <c r="E7" s="121">
        <v>3</v>
      </c>
      <c r="F7" s="121">
        <v>4</v>
      </c>
      <c r="G7" s="121">
        <v>5</v>
      </c>
      <c r="H7" s="122"/>
      <c r="I7" s="121"/>
      <c r="J7" s="122"/>
      <c r="K7" s="121"/>
      <c r="L7" s="121"/>
      <c r="M7" s="121"/>
      <c r="N7" s="122"/>
      <c r="O7" s="121"/>
      <c r="P7" s="121"/>
      <c r="Q7" s="121"/>
      <c r="R7" s="121"/>
      <c r="S7" s="121"/>
      <c r="T7" s="123"/>
      <c r="U7" s="124"/>
      <c r="V7" s="125"/>
      <c r="W7" s="126"/>
      <c r="X7" s="126"/>
      <c r="Y7" s="127"/>
      <c r="Z7" s="125"/>
      <c r="AA7" s="128"/>
    </row>
    <row r="8" spans="1:27" s="74" customFormat="1" ht="27.75" customHeight="1">
      <c r="A8" s="43"/>
      <c r="B8" s="43" t="s">
        <v>265</v>
      </c>
      <c r="C8" s="46"/>
      <c r="D8" s="47">
        <v>154480</v>
      </c>
      <c r="E8" s="112">
        <f>E15+E23+E33+E58+E83+E155+E223</f>
        <v>109</v>
      </c>
      <c r="F8" s="47">
        <v>154480</v>
      </c>
      <c r="G8" s="47"/>
      <c r="H8" s="47">
        <v>139455</v>
      </c>
      <c r="I8" s="47">
        <v>61590</v>
      </c>
      <c r="J8" s="47">
        <v>16200</v>
      </c>
      <c r="K8" s="47">
        <v>8145.3</v>
      </c>
      <c r="L8" s="47">
        <v>35442.5</v>
      </c>
      <c r="M8" s="47">
        <v>18923.5</v>
      </c>
      <c r="N8" s="47">
        <v>21689.9721835883</v>
      </c>
      <c r="O8" s="47">
        <v>3102</v>
      </c>
      <c r="P8" s="47">
        <v>36394.02781641168</v>
      </c>
      <c r="Q8" s="47">
        <v>16519</v>
      </c>
      <c r="R8" s="47">
        <v>24733.7</v>
      </c>
      <c r="S8" s="47">
        <v>0</v>
      </c>
      <c r="T8" s="48" t="e">
        <v>#VALUE!</v>
      </c>
      <c r="U8" s="70"/>
      <c r="V8" s="71"/>
      <c r="W8" s="75"/>
      <c r="X8" s="75"/>
      <c r="Y8" s="40"/>
      <c r="Z8" s="71"/>
      <c r="AA8" s="73"/>
    </row>
    <row r="9" spans="1:27" s="74" customFormat="1" ht="22.5" customHeight="1" hidden="1">
      <c r="A9" s="49" t="s">
        <v>29</v>
      </c>
      <c r="B9" s="45" t="s">
        <v>77</v>
      </c>
      <c r="C9" s="50"/>
      <c r="D9" s="51">
        <v>15448</v>
      </c>
      <c r="E9" s="50"/>
      <c r="F9" s="51"/>
      <c r="G9" s="51"/>
      <c r="H9" s="51"/>
      <c r="I9" s="51"/>
      <c r="J9" s="51"/>
      <c r="K9" s="51"/>
      <c r="L9" s="51"/>
      <c r="M9" s="51"/>
      <c r="N9" s="51"/>
      <c r="O9" s="51"/>
      <c r="P9" s="51"/>
      <c r="Q9" s="51"/>
      <c r="R9" s="51"/>
      <c r="S9" s="51"/>
      <c r="T9" s="44"/>
      <c r="U9" s="70"/>
      <c r="V9" s="71"/>
      <c r="W9" s="75"/>
      <c r="X9" s="75"/>
      <c r="Y9" s="40"/>
      <c r="Z9" s="71"/>
      <c r="AA9" s="73"/>
    </row>
    <row r="10" spans="1:27" s="74" customFormat="1" ht="22.5" customHeight="1" hidden="1">
      <c r="A10" s="49" t="s">
        <v>30</v>
      </c>
      <c r="B10" s="45" t="s">
        <v>81</v>
      </c>
      <c r="C10" s="52">
        <v>129</v>
      </c>
      <c r="D10" s="51">
        <v>139032</v>
      </c>
      <c r="E10" s="50"/>
      <c r="F10" s="51"/>
      <c r="G10" s="51"/>
      <c r="H10" s="51"/>
      <c r="I10" s="51"/>
      <c r="J10" s="51"/>
      <c r="K10" s="51"/>
      <c r="L10" s="51"/>
      <c r="M10" s="51"/>
      <c r="N10" s="51"/>
      <c r="O10" s="51"/>
      <c r="P10" s="51"/>
      <c r="Q10" s="51"/>
      <c r="R10" s="51"/>
      <c r="S10" s="51"/>
      <c r="T10" s="53"/>
      <c r="U10" s="70"/>
      <c r="V10" s="71"/>
      <c r="W10" s="75"/>
      <c r="X10" s="75"/>
      <c r="Y10" s="40"/>
      <c r="Z10" s="71"/>
      <c r="AA10" s="73"/>
    </row>
    <row r="11" spans="1:27" s="77" customFormat="1" ht="22.5" customHeight="1" hidden="1">
      <c r="A11" s="170" t="s">
        <v>80</v>
      </c>
      <c r="B11" s="171"/>
      <c r="C11" s="54"/>
      <c r="D11" s="55"/>
      <c r="E11" s="55"/>
      <c r="F11" s="55"/>
      <c r="G11" s="55"/>
      <c r="H11" s="55"/>
      <c r="I11" s="55"/>
      <c r="J11" s="55"/>
      <c r="K11" s="55"/>
      <c r="L11" s="55"/>
      <c r="M11" s="55"/>
      <c r="N11" s="55"/>
      <c r="O11" s="55"/>
      <c r="P11" s="55"/>
      <c r="Q11" s="55"/>
      <c r="R11" s="55"/>
      <c r="S11" s="55"/>
      <c r="T11" s="56"/>
      <c r="U11" s="76"/>
      <c r="V11" s="72"/>
      <c r="W11" s="75"/>
      <c r="X11" s="75"/>
      <c r="Y11" s="40"/>
      <c r="Z11" s="71"/>
      <c r="AA11" s="73"/>
    </row>
    <row r="12" spans="1:27" s="79" customFormat="1" ht="22.5" customHeight="1" hidden="1">
      <c r="A12" s="57" t="s">
        <v>88</v>
      </c>
      <c r="B12" s="58" t="s">
        <v>93</v>
      </c>
      <c r="C12" s="59">
        <v>3</v>
      </c>
      <c r="D12" s="60">
        <v>3233.3023255813955</v>
      </c>
      <c r="E12" s="60"/>
      <c r="F12" s="60"/>
      <c r="G12" s="60"/>
      <c r="H12" s="60"/>
      <c r="I12" s="60"/>
      <c r="J12" s="60"/>
      <c r="K12" s="60"/>
      <c r="L12" s="60"/>
      <c r="M12" s="60"/>
      <c r="N12" s="60"/>
      <c r="O12" s="60"/>
      <c r="P12" s="60"/>
      <c r="Q12" s="60"/>
      <c r="R12" s="60"/>
      <c r="S12" s="60"/>
      <c r="T12" s="61" t="s">
        <v>78</v>
      </c>
      <c r="U12" s="78"/>
      <c r="V12" s="71"/>
      <c r="W12" s="75"/>
      <c r="X12" s="75"/>
      <c r="Y12" s="40"/>
      <c r="Z12" s="71"/>
      <c r="AA12" s="73"/>
    </row>
    <row r="13" spans="1:27" s="74" customFormat="1" ht="27" customHeight="1">
      <c r="A13" s="43" t="s">
        <v>88</v>
      </c>
      <c r="B13" s="130" t="s">
        <v>269</v>
      </c>
      <c r="C13" s="52"/>
      <c r="D13" s="62"/>
      <c r="E13" s="111"/>
      <c r="F13" s="62">
        <f>F8*10%</f>
        <v>15448</v>
      </c>
      <c r="G13" s="136" t="s">
        <v>270</v>
      </c>
      <c r="H13" s="62"/>
      <c r="I13" s="62"/>
      <c r="J13" s="62"/>
      <c r="K13" s="62"/>
      <c r="L13" s="62"/>
      <c r="M13" s="62"/>
      <c r="N13" s="62"/>
      <c r="O13" s="62"/>
      <c r="P13" s="62"/>
      <c r="Q13" s="62"/>
      <c r="R13" s="62"/>
      <c r="S13" s="62"/>
      <c r="T13" s="44"/>
      <c r="U13" s="70"/>
      <c r="V13" s="71"/>
      <c r="W13" s="80"/>
      <c r="X13" s="80"/>
      <c r="Y13" s="40"/>
      <c r="Z13" s="71"/>
      <c r="AA13" s="73"/>
    </row>
    <row r="14" spans="1:27" s="74" customFormat="1" ht="27" customHeight="1">
      <c r="A14" s="43" t="s">
        <v>94</v>
      </c>
      <c r="B14" s="130" t="s">
        <v>81</v>
      </c>
      <c r="C14" s="52"/>
      <c r="D14" s="62"/>
      <c r="E14" s="62"/>
      <c r="F14" s="62">
        <f>SUM(F15,F23,F33,F58,F83,F155,F223)</f>
        <v>139031.92781641165</v>
      </c>
      <c r="G14" s="136"/>
      <c r="H14" s="62"/>
      <c r="I14" s="62"/>
      <c r="J14" s="62"/>
      <c r="K14" s="62"/>
      <c r="L14" s="62"/>
      <c r="M14" s="62"/>
      <c r="N14" s="62"/>
      <c r="O14" s="62"/>
      <c r="P14" s="62"/>
      <c r="Q14" s="62"/>
      <c r="R14" s="62"/>
      <c r="S14" s="62"/>
      <c r="T14" s="44"/>
      <c r="U14" s="70"/>
      <c r="V14" s="71"/>
      <c r="W14" s="80"/>
      <c r="X14" s="80"/>
      <c r="Y14" s="40"/>
      <c r="Z14" s="71"/>
      <c r="AA14" s="73"/>
    </row>
    <row r="15" spans="1:27" s="74" customFormat="1" ht="27" customHeight="1">
      <c r="A15" s="43">
        <v>1</v>
      </c>
      <c r="B15" s="130" t="s">
        <v>93</v>
      </c>
      <c r="C15" s="52"/>
      <c r="D15" s="62"/>
      <c r="E15" s="111">
        <f>E16+E19+E21</f>
        <v>4</v>
      </c>
      <c r="F15" s="62">
        <f>F16+F19+F21</f>
        <v>3233.3</v>
      </c>
      <c r="G15" s="136" t="s">
        <v>291</v>
      </c>
      <c r="H15" s="62">
        <v>2390</v>
      </c>
      <c r="I15" s="62">
        <v>0</v>
      </c>
      <c r="J15" s="62">
        <v>0</v>
      </c>
      <c r="K15" s="62">
        <v>0</v>
      </c>
      <c r="L15" s="62">
        <v>0</v>
      </c>
      <c r="M15" s="62">
        <v>0</v>
      </c>
      <c r="N15" s="62">
        <v>2203</v>
      </c>
      <c r="O15" s="62">
        <v>0</v>
      </c>
      <c r="P15" s="62">
        <v>187</v>
      </c>
      <c r="Q15" s="62">
        <v>0</v>
      </c>
      <c r="R15" s="62">
        <v>0</v>
      </c>
      <c r="S15" s="62"/>
      <c r="T15" s="44"/>
      <c r="U15" s="70"/>
      <c r="V15" s="71"/>
      <c r="W15" s="71"/>
      <c r="X15" s="71"/>
      <c r="Y15" s="40"/>
      <c r="Z15" s="71"/>
      <c r="AA15" s="73"/>
    </row>
    <row r="16" spans="1:27" s="77" customFormat="1" ht="18" customHeight="1" hidden="1">
      <c r="A16" s="63">
        <v>1</v>
      </c>
      <c r="B16" s="131" t="s">
        <v>89</v>
      </c>
      <c r="C16" s="54"/>
      <c r="D16" s="64"/>
      <c r="E16" s="107">
        <f>COUNTA(E17:E18)</f>
        <v>2</v>
      </c>
      <c r="F16" s="62">
        <f>SUM(F17:F18)</f>
        <v>846</v>
      </c>
      <c r="G16" s="136"/>
      <c r="H16" s="64">
        <v>2390</v>
      </c>
      <c r="I16" s="64">
        <v>0</v>
      </c>
      <c r="J16" s="64">
        <v>0</v>
      </c>
      <c r="K16" s="64">
        <v>0</v>
      </c>
      <c r="L16" s="64">
        <v>0</v>
      </c>
      <c r="M16" s="64">
        <v>0</v>
      </c>
      <c r="N16" s="64">
        <v>2203</v>
      </c>
      <c r="O16" s="64">
        <v>0</v>
      </c>
      <c r="P16" s="64">
        <v>187</v>
      </c>
      <c r="Q16" s="64">
        <v>0</v>
      </c>
      <c r="R16" s="64">
        <v>0</v>
      </c>
      <c r="S16" s="64">
        <v>0</v>
      </c>
      <c r="T16" s="56"/>
      <c r="U16" s="76"/>
      <c r="V16" s="71"/>
      <c r="W16" s="71"/>
      <c r="X16" s="71"/>
      <c r="Y16" s="40"/>
      <c r="Z16" s="71"/>
      <c r="AA16" s="73"/>
    </row>
    <row r="17" spans="1:27" s="79" customFormat="1" ht="45.75" customHeight="1" hidden="1">
      <c r="A17" s="57" t="s">
        <v>164</v>
      </c>
      <c r="B17" s="132" t="s">
        <v>271</v>
      </c>
      <c r="C17" s="59"/>
      <c r="D17" s="60"/>
      <c r="E17" s="60" t="s">
        <v>263</v>
      </c>
      <c r="F17" s="60">
        <v>187</v>
      </c>
      <c r="G17" s="136" t="s">
        <v>238</v>
      </c>
      <c r="H17" s="60">
        <v>2390</v>
      </c>
      <c r="I17" s="60"/>
      <c r="J17" s="60"/>
      <c r="K17" s="60"/>
      <c r="L17" s="60"/>
      <c r="M17" s="60"/>
      <c r="N17" s="60">
        <v>2203</v>
      </c>
      <c r="O17" s="60"/>
      <c r="P17" s="60">
        <v>187</v>
      </c>
      <c r="Q17" s="60"/>
      <c r="R17" s="60"/>
      <c r="S17" s="60"/>
      <c r="T17" s="61"/>
      <c r="U17" s="81"/>
      <c r="V17" s="71"/>
      <c r="W17" s="71"/>
      <c r="X17" s="71"/>
      <c r="Y17" s="40"/>
      <c r="Z17" s="71"/>
      <c r="AA17" s="73"/>
    </row>
    <row r="18" spans="1:27" s="79" customFormat="1" ht="19.5" customHeight="1" hidden="1">
      <c r="A18" s="57" t="s">
        <v>164</v>
      </c>
      <c r="B18" s="132" t="str">
        <f>'[5]KH 2023'!$B$14</f>
        <v>Xây dựng cầu máng thủy lợi Tống Đâu, thôn Bản Phú, xã Thổ Bình</v>
      </c>
      <c r="C18" s="59"/>
      <c r="D18" s="60"/>
      <c r="E18" s="60" t="s">
        <v>263</v>
      </c>
      <c r="F18" s="60">
        <f>'[1]KH 2023'!$C$14</f>
        <v>659</v>
      </c>
      <c r="G18" s="136"/>
      <c r="H18" s="60"/>
      <c r="I18" s="60"/>
      <c r="J18" s="60"/>
      <c r="K18" s="60"/>
      <c r="L18" s="60"/>
      <c r="M18" s="60"/>
      <c r="N18" s="60"/>
      <c r="O18" s="60"/>
      <c r="P18" s="60"/>
      <c r="Q18" s="60"/>
      <c r="R18" s="60"/>
      <c r="S18" s="60"/>
      <c r="T18" s="61"/>
      <c r="U18" s="81"/>
      <c r="V18" s="71"/>
      <c r="W18" s="71"/>
      <c r="X18" s="71"/>
      <c r="Y18" s="40"/>
      <c r="Z18" s="71"/>
      <c r="AA18" s="73"/>
    </row>
    <row r="19" spans="1:27" s="77" customFormat="1" ht="18" customHeight="1" hidden="1">
      <c r="A19" s="63">
        <v>2</v>
      </c>
      <c r="B19" s="131" t="s">
        <v>157</v>
      </c>
      <c r="C19" s="54"/>
      <c r="D19" s="64"/>
      <c r="E19" s="107">
        <f>COUNTA(E20)</f>
        <v>1</v>
      </c>
      <c r="F19" s="64">
        <f>F20</f>
        <v>1541.3</v>
      </c>
      <c r="G19" s="136"/>
      <c r="H19" s="64"/>
      <c r="I19" s="64"/>
      <c r="J19" s="64"/>
      <c r="K19" s="64"/>
      <c r="L19" s="64"/>
      <c r="M19" s="64"/>
      <c r="N19" s="64"/>
      <c r="O19" s="64"/>
      <c r="P19" s="64"/>
      <c r="Q19" s="64"/>
      <c r="R19" s="64"/>
      <c r="S19" s="64"/>
      <c r="T19" s="56"/>
      <c r="U19" s="76"/>
      <c r="V19" s="82"/>
      <c r="W19" s="82"/>
      <c r="X19" s="82"/>
      <c r="Y19" s="67"/>
      <c r="Z19" s="82"/>
      <c r="AA19" s="83"/>
    </row>
    <row r="20" spans="1:27" s="79" customFormat="1" ht="18" customHeight="1" hidden="1">
      <c r="A20" s="57"/>
      <c r="B20" s="132" t="s">
        <v>259</v>
      </c>
      <c r="C20" s="59"/>
      <c r="D20" s="60"/>
      <c r="E20" s="60" t="s">
        <v>263</v>
      </c>
      <c r="F20" s="60">
        <v>1541.3</v>
      </c>
      <c r="G20" s="136"/>
      <c r="H20" s="60"/>
      <c r="I20" s="60"/>
      <c r="J20" s="60"/>
      <c r="K20" s="60"/>
      <c r="L20" s="60"/>
      <c r="M20" s="60"/>
      <c r="N20" s="60"/>
      <c r="O20" s="60"/>
      <c r="P20" s="60"/>
      <c r="Q20" s="60"/>
      <c r="R20" s="60"/>
      <c r="S20" s="60"/>
      <c r="T20" s="61"/>
      <c r="U20" s="78"/>
      <c r="V20" s="84"/>
      <c r="W20" s="84"/>
      <c r="X20" s="84"/>
      <c r="Y20" s="41"/>
      <c r="Z20" s="84"/>
      <c r="AA20" s="85"/>
    </row>
    <row r="21" spans="1:27" s="77" customFormat="1" ht="18" customHeight="1" hidden="1">
      <c r="A21" s="63">
        <v>3</v>
      </c>
      <c r="B21" s="131" t="s">
        <v>222</v>
      </c>
      <c r="C21" s="54"/>
      <c r="D21" s="64"/>
      <c r="E21" s="107">
        <v>1</v>
      </c>
      <c r="F21" s="64">
        <f>F22</f>
        <v>846</v>
      </c>
      <c r="G21" s="136"/>
      <c r="H21" s="64"/>
      <c r="I21" s="64"/>
      <c r="J21" s="64"/>
      <c r="K21" s="64"/>
      <c r="L21" s="64"/>
      <c r="M21" s="64"/>
      <c r="N21" s="64"/>
      <c r="O21" s="64"/>
      <c r="P21" s="64"/>
      <c r="Q21" s="64"/>
      <c r="R21" s="64"/>
      <c r="S21" s="64"/>
      <c r="T21" s="56"/>
      <c r="U21" s="76"/>
      <c r="V21" s="82"/>
      <c r="W21" s="82"/>
      <c r="X21" s="82"/>
      <c r="Y21" s="67"/>
      <c r="Z21" s="82"/>
      <c r="AA21" s="83"/>
    </row>
    <row r="22" spans="1:27" s="79" customFormat="1" ht="20.25" customHeight="1" hidden="1">
      <c r="A22" s="57"/>
      <c r="B22" s="132" t="s">
        <v>158</v>
      </c>
      <c r="C22" s="59"/>
      <c r="D22" s="60"/>
      <c r="E22" s="60" t="s">
        <v>263</v>
      </c>
      <c r="F22" s="60">
        <v>846</v>
      </c>
      <c r="G22" s="136"/>
      <c r="H22" s="60"/>
      <c r="I22" s="60"/>
      <c r="J22" s="60"/>
      <c r="K22" s="60"/>
      <c r="L22" s="60"/>
      <c r="M22" s="60"/>
      <c r="N22" s="60"/>
      <c r="O22" s="60"/>
      <c r="P22" s="60"/>
      <c r="Q22" s="60"/>
      <c r="R22" s="60"/>
      <c r="S22" s="60"/>
      <c r="T22" s="61"/>
      <c r="U22" s="78"/>
      <c r="V22" s="84"/>
      <c r="W22" s="84"/>
      <c r="X22" s="84"/>
      <c r="Y22" s="41"/>
      <c r="Z22" s="84"/>
      <c r="AA22" s="85"/>
    </row>
    <row r="23" spans="1:27" s="74" customFormat="1" ht="27" customHeight="1">
      <c r="A23" s="43">
        <v>2</v>
      </c>
      <c r="B23" s="130" t="s">
        <v>224</v>
      </c>
      <c r="C23" s="52">
        <v>4</v>
      </c>
      <c r="D23" s="62">
        <v>4311.069767441861</v>
      </c>
      <c r="E23" s="111">
        <f>E25+E27+E29+E31</f>
        <v>4</v>
      </c>
      <c r="F23" s="119">
        <f>F25+F27+F29+F31</f>
        <v>4311.1</v>
      </c>
      <c r="G23" s="136" t="s">
        <v>292</v>
      </c>
      <c r="H23" s="62"/>
      <c r="I23" s="62"/>
      <c r="J23" s="62"/>
      <c r="K23" s="62"/>
      <c r="L23" s="62"/>
      <c r="M23" s="62"/>
      <c r="N23" s="62"/>
      <c r="O23" s="62"/>
      <c r="P23" s="62"/>
      <c r="Q23" s="62"/>
      <c r="R23" s="62"/>
      <c r="S23" s="62">
        <v>4311.069767441861</v>
      </c>
      <c r="T23" s="44"/>
      <c r="U23" s="70"/>
      <c r="V23" s="71"/>
      <c r="W23" s="71"/>
      <c r="X23" s="71"/>
      <c r="Y23" s="40"/>
      <c r="Z23" s="71"/>
      <c r="AA23" s="73"/>
    </row>
    <row r="24" spans="1:27" s="79" customFormat="1" ht="39.75" customHeight="1" hidden="1">
      <c r="A24" s="57" t="s">
        <v>91</v>
      </c>
      <c r="B24" s="132" t="s">
        <v>96</v>
      </c>
      <c r="C24" s="59"/>
      <c r="D24" s="60">
        <v>4311.069767441861</v>
      </c>
      <c r="E24" s="60"/>
      <c r="F24" s="60"/>
      <c r="G24" s="136"/>
      <c r="H24" s="60"/>
      <c r="I24" s="60"/>
      <c r="J24" s="60"/>
      <c r="K24" s="60"/>
      <c r="L24" s="60"/>
      <c r="M24" s="60"/>
      <c r="N24" s="60"/>
      <c r="O24" s="60"/>
      <c r="P24" s="60"/>
      <c r="Q24" s="60"/>
      <c r="R24" s="60"/>
      <c r="S24" s="60">
        <v>4311.069767441861</v>
      </c>
      <c r="T24" s="61"/>
      <c r="U24" s="78"/>
      <c r="V24" s="71"/>
      <c r="W24" s="71"/>
      <c r="X24" s="71"/>
      <c r="Y24" s="40"/>
      <c r="Z24" s="71"/>
      <c r="AA24" s="73"/>
    </row>
    <row r="25" spans="1:27" s="77" customFormat="1" ht="18" customHeight="1" hidden="1">
      <c r="A25" s="63">
        <v>1</v>
      </c>
      <c r="B25" s="131" t="s">
        <v>161</v>
      </c>
      <c r="C25" s="54">
        <v>1078</v>
      </c>
      <c r="D25" s="64" t="s">
        <v>161</v>
      </c>
      <c r="E25" s="107">
        <v>1</v>
      </c>
      <c r="F25" s="64">
        <f>F26</f>
        <v>1078</v>
      </c>
      <c r="G25" s="136"/>
      <c r="H25" s="64"/>
      <c r="I25" s="64"/>
      <c r="J25" s="64"/>
      <c r="K25" s="64"/>
      <c r="L25" s="64"/>
      <c r="M25" s="64"/>
      <c r="N25" s="64"/>
      <c r="O25" s="64"/>
      <c r="P25" s="64"/>
      <c r="Q25" s="64"/>
      <c r="R25" s="64"/>
      <c r="S25" s="64"/>
      <c r="T25" s="56"/>
      <c r="U25" s="76"/>
      <c r="V25" s="82"/>
      <c r="W25" s="82"/>
      <c r="X25" s="82"/>
      <c r="Y25" s="67"/>
      <c r="Z25" s="82"/>
      <c r="AA25" s="83"/>
    </row>
    <row r="26" spans="1:27" s="79" customFormat="1" ht="27.75" customHeight="1" hidden="1">
      <c r="A26" s="57" t="s">
        <v>164</v>
      </c>
      <c r="B26" s="132" t="s">
        <v>260</v>
      </c>
      <c r="C26" s="59">
        <v>1078</v>
      </c>
      <c r="D26" s="60" t="s">
        <v>162</v>
      </c>
      <c r="E26" s="60" t="s">
        <v>263</v>
      </c>
      <c r="F26" s="60">
        <v>1078</v>
      </c>
      <c r="G26" s="136"/>
      <c r="H26" s="60"/>
      <c r="I26" s="60"/>
      <c r="J26" s="60"/>
      <c r="K26" s="60"/>
      <c r="L26" s="60"/>
      <c r="M26" s="60"/>
      <c r="N26" s="60"/>
      <c r="O26" s="60"/>
      <c r="P26" s="60"/>
      <c r="Q26" s="60"/>
      <c r="R26" s="60"/>
      <c r="S26" s="60"/>
      <c r="T26" s="61"/>
      <c r="U26" s="78"/>
      <c r="V26" s="71"/>
      <c r="W26" s="71"/>
      <c r="X26" s="71"/>
      <c r="Y26" s="40"/>
      <c r="Z26" s="71"/>
      <c r="AA26" s="73"/>
    </row>
    <row r="27" spans="1:27" s="77" customFormat="1" ht="18" customHeight="1" hidden="1">
      <c r="A27" s="63">
        <v>2</v>
      </c>
      <c r="B27" s="131" t="s">
        <v>163</v>
      </c>
      <c r="C27" s="54">
        <v>1078</v>
      </c>
      <c r="D27" s="64"/>
      <c r="E27" s="107">
        <v>1</v>
      </c>
      <c r="F27" s="62">
        <f>F28</f>
        <v>1078</v>
      </c>
      <c r="G27" s="136"/>
      <c r="H27" s="64"/>
      <c r="I27" s="64"/>
      <c r="J27" s="64"/>
      <c r="K27" s="64"/>
      <c r="L27" s="64"/>
      <c r="M27" s="64"/>
      <c r="N27" s="64"/>
      <c r="O27" s="64"/>
      <c r="P27" s="64"/>
      <c r="Q27" s="64"/>
      <c r="R27" s="64"/>
      <c r="S27" s="64"/>
      <c r="T27" s="56"/>
      <c r="U27" s="76"/>
      <c r="V27" s="82"/>
      <c r="W27" s="82"/>
      <c r="X27" s="82"/>
      <c r="Y27" s="67"/>
      <c r="Z27" s="82"/>
      <c r="AA27" s="83"/>
    </row>
    <row r="28" spans="1:27" s="79" customFormat="1" ht="17.25" customHeight="1" hidden="1">
      <c r="A28" s="57" t="s">
        <v>164</v>
      </c>
      <c r="B28" s="132" t="s">
        <v>165</v>
      </c>
      <c r="C28" s="59">
        <v>1078</v>
      </c>
      <c r="D28" s="60"/>
      <c r="E28" s="60" t="s">
        <v>263</v>
      </c>
      <c r="F28" s="60">
        <v>1078</v>
      </c>
      <c r="G28" s="136"/>
      <c r="H28" s="60"/>
      <c r="I28" s="60"/>
      <c r="J28" s="60"/>
      <c r="K28" s="60"/>
      <c r="L28" s="60"/>
      <c r="M28" s="60"/>
      <c r="N28" s="60"/>
      <c r="O28" s="60"/>
      <c r="P28" s="60"/>
      <c r="Q28" s="60"/>
      <c r="R28" s="60"/>
      <c r="S28" s="60"/>
      <c r="T28" s="61"/>
      <c r="U28" s="78"/>
      <c r="V28" s="71"/>
      <c r="W28" s="71"/>
      <c r="X28" s="71"/>
      <c r="Y28" s="40"/>
      <c r="Z28" s="71"/>
      <c r="AA28" s="73"/>
    </row>
    <row r="29" spans="1:27" s="77" customFormat="1" ht="18" customHeight="1" hidden="1">
      <c r="A29" s="63">
        <v>3</v>
      </c>
      <c r="B29" s="131" t="s">
        <v>166</v>
      </c>
      <c r="C29" s="54">
        <v>1077.1</v>
      </c>
      <c r="D29" s="64"/>
      <c r="E29" s="107">
        <v>1</v>
      </c>
      <c r="F29" s="64">
        <f>F30</f>
        <v>1077.1</v>
      </c>
      <c r="G29" s="136"/>
      <c r="H29" s="64"/>
      <c r="I29" s="64"/>
      <c r="J29" s="64"/>
      <c r="K29" s="64"/>
      <c r="L29" s="64"/>
      <c r="M29" s="64"/>
      <c r="N29" s="64"/>
      <c r="O29" s="64"/>
      <c r="P29" s="64"/>
      <c r="Q29" s="64"/>
      <c r="R29" s="64"/>
      <c r="S29" s="64"/>
      <c r="T29" s="56"/>
      <c r="U29" s="76"/>
      <c r="V29" s="82"/>
      <c r="W29" s="82"/>
      <c r="X29" s="82"/>
      <c r="Y29" s="67"/>
      <c r="Z29" s="82"/>
      <c r="AA29" s="83"/>
    </row>
    <row r="30" spans="1:27" s="79" customFormat="1" ht="18" customHeight="1" hidden="1">
      <c r="A30" s="57" t="s">
        <v>164</v>
      </c>
      <c r="B30" s="132" t="s">
        <v>167</v>
      </c>
      <c r="C30" s="59">
        <v>1077.1</v>
      </c>
      <c r="D30" s="60"/>
      <c r="E30" s="60" t="s">
        <v>263</v>
      </c>
      <c r="F30" s="60">
        <v>1077.1</v>
      </c>
      <c r="G30" s="136"/>
      <c r="H30" s="60"/>
      <c r="I30" s="60"/>
      <c r="J30" s="60"/>
      <c r="K30" s="60"/>
      <c r="L30" s="60"/>
      <c r="M30" s="60"/>
      <c r="N30" s="60"/>
      <c r="O30" s="60"/>
      <c r="P30" s="60"/>
      <c r="Q30" s="60"/>
      <c r="R30" s="60"/>
      <c r="S30" s="60"/>
      <c r="T30" s="61"/>
      <c r="U30" s="78"/>
      <c r="V30" s="71"/>
      <c r="W30" s="71"/>
      <c r="X30" s="71"/>
      <c r="Y30" s="40"/>
      <c r="Z30" s="71"/>
      <c r="AA30" s="73"/>
    </row>
    <row r="31" spans="1:27" s="77" customFormat="1" ht="18" customHeight="1" hidden="1">
      <c r="A31" s="63">
        <v>4</v>
      </c>
      <c r="B31" s="131" t="s">
        <v>168</v>
      </c>
      <c r="C31" s="54">
        <v>1078</v>
      </c>
      <c r="D31" s="64"/>
      <c r="E31" s="107">
        <v>1</v>
      </c>
      <c r="F31" s="64">
        <f>F32</f>
        <v>1078</v>
      </c>
      <c r="G31" s="136"/>
      <c r="H31" s="64"/>
      <c r="I31" s="64"/>
      <c r="J31" s="64"/>
      <c r="K31" s="64"/>
      <c r="L31" s="64"/>
      <c r="M31" s="64"/>
      <c r="N31" s="64"/>
      <c r="O31" s="64"/>
      <c r="P31" s="64"/>
      <c r="Q31" s="64"/>
      <c r="R31" s="64"/>
      <c r="S31" s="64"/>
      <c r="T31" s="56"/>
      <c r="U31" s="76"/>
      <c r="V31" s="82"/>
      <c r="W31" s="82"/>
      <c r="X31" s="82"/>
      <c r="Y31" s="67"/>
      <c r="Z31" s="82"/>
      <c r="AA31" s="83"/>
    </row>
    <row r="32" spans="1:27" s="79" customFormat="1" ht="18.75" customHeight="1" hidden="1">
      <c r="A32" s="57" t="s">
        <v>164</v>
      </c>
      <c r="B32" s="132" t="s">
        <v>169</v>
      </c>
      <c r="C32" s="59">
        <v>1078</v>
      </c>
      <c r="D32" s="60"/>
      <c r="E32" s="60" t="s">
        <v>263</v>
      </c>
      <c r="F32" s="60">
        <v>1078</v>
      </c>
      <c r="G32" s="136"/>
      <c r="H32" s="60"/>
      <c r="I32" s="60"/>
      <c r="J32" s="60"/>
      <c r="K32" s="60"/>
      <c r="L32" s="60"/>
      <c r="M32" s="60"/>
      <c r="N32" s="60"/>
      <c r="O32" s="60"/>
      <c r="P32" s="60"/>
      <c r="Q32" s="60"/>
      <c r="R32" s="60"/>
      <c r="S32" s="60"/>
      <c r="T32" s="61"/>
      <c r="U32" s="78"/>
      <c r="V32" s="71"/>
      <c r="W32" s="71"/>
      <c r="X32" s="71"/>
      <c r="Y32" s="40"/>
      <c r="Z32" s="71"/>
      <c r="AA32" s="73"/>
    </row>
    <row r="33" spans="1:27" s="74" customFormat="1" ht="27" customHeight="1">
      <c r="A33" s="43">
        <v>3</v>
      </c>
      <c r="B33" s="130" t="s">
        <v>225</v>
      </c>
      <c r="C33" s="52">
        <v>16</v>
      </c>
      <c r="D33" s="62">
        <v>17244.279069767443</v>
      </c>
      <c r="E33" s="111">
        <f>E34+E37+E41+E44+E46+E48+E50+E52+E54+E56</f>
        <v>14</v>
      </c>
      <c r="F33" s="62">
        <f>F34+F37+F41+F44+F46+F48+F50+F52+F54+F56</f>
        <v>17244.3</v>
      </c>
      <c r="G33" s="136" t="s">
        <v>293</v>
      </c>
      <c r="H33" s="62">
        <v>19980</v>
      </c>
      <c r="I33" s="62">
        <v>0</v>
      </c>
      <c r="J33" s="62">
        <v>16200</v>
      </c>
      <c r="K33" s="62">
        <v>8145.3</v>
      </c>
      <c r="L33" s="62">
        <v>0</v>
      </c>
      <c r="M33" s="62">
        <v>0</v>
      </c>
      <c r="N33" s="62">
        <v>3071</v>
      </c>
      <c r="O33" s="62">
        <v>3102</v>
      </c>
      <c r="P33" s="62">
        <v>6204</v>
      </c>
      <c r="Q33" s="62">
        <v>0</v>
      </c>
      <c r="R33" s="62">
        <v>15657.7</v>
      </c>
      <c r="S33" s="62"/>
      <c r="T33" s="44" t="s">
        <v>82</v>
      </c>
      <c r="U33" s="70"/>
      <c r="V33" s="71"/>
      <c r="W33" s="71"/>
      <c r="X33" s="71"/>
      <c r="Y33" s="40"/>
      <c r="Z33" s="71"/>
      <c r="AA33" s="73"/>
    </row>
    <row r="34" spans="1:27" s="77" customFormat="1" ht="18" customHeight="1" hidden="1">
      <c r="A34" s="63">
        <v>1</v>
      </c>
      <c r="B34" s="131" t="s">
        <v>97</v>
      </c>
      <c r="C34" s="54"/>
      <c r="D34" s="64"/>
      <c r="E34" s="107">
        <v>2</v>
      </c>
      <c r="F34" s="62">
        <f>SUM(F35:F36)</f>
        <v>3102</v>
      </c>
      <c r="G34" s="136"/>
      <c r="H34" s="64">
        <v>6100</v>
      </c>
      <c r="I34" s="64">
        <v>0</v>
      </c>
      <c r="J34" s="64">
        <v>0</v>
      </c>
      <c r="K34" s="64">
        <v>0</v>
      </c>
      <c r="L34" s="64">
        <v>0</v>
      </c>
      <c r="M34" s="64">
        <v>0</v>
      </c>
      <c r="N34" s="64">
        <v>868</v>
      </c>
      <c r="O34" s="64">
        <v>0</v>
      </c>
      <c r="P34" s="64">
        <v>3102</v>
      </c>
      <c r="Q34" s="64">
        <v>0</v>
      </c>
      <c r="R34" s="64">
        <v>2130</v>
      </c>
      <c r="S34" s="64"/>
      <c r="T34" s="56"/>
      <c r="U34" s="76"/>
      <c r="V34" s="71"/>
      <c r="W34" s="71"/>
      <c r="X34" s="71"/>
      <c r="Y34" s="40"/>
      <c r="Z34" s="71"/>
      <c r="AA34" s="73"/>
    </row>
    <row r="35" spans="1:27" s="79" customFormat="1" ht="42.75" customHeight="1" hidden="1">
      <c r="A35" s="65" t="s">
        <v>49</v>
      </c>
      <c r="B35" s="132" t="s">
        <v>170</v>
      </c>
      <c r="C35" s="59"/>
      <c r="D35" s="60"/>
      <c r="E35" s="60" t="s">
        <v>263</v>
      </c>
      <c r="F35" s="60">
        <f>P35</f>
        <v>1102</v>
      </c>
      <c r="G35" s="136" t="s">
        <v>173</v>
      </c>
      <c r="H35" s="60">
        <v>1350</v>
      </c>
      <c r="I35" s="60"/>
      <c r="J35" s="60"/>
      <c r="K35" s="60"/>
      <c r="L35" s="60"/>
      <c r="M35" s="60"/>
      <c r="N35" s="60"/>
      <c r="O35" s="60"/>
      <c r="P35" s="60">
        <v>1102</v>
      </c>
      <c r="Q35" s="60"/>
      <c r="R35" s="60">
        <v>248</v>
      </c>
      <c r="S35" s="60"/>
      <c r="T35" s="61"/>
      <c r="U35" s="78"/>
      <c r="V35" s="71"/>
      <c r="W35" s="71"/>
      <c r="X35" s="71"/>
      <c r="Y35" s="71"/>
      <c r="Z35" s="71"/>
      <c r="AA35" s="73"/>
    </row>
    <row r="36" spans="1:27" s="79" customFormat="1" ht="47.25" customHeight="1" hidden="1">
      <c r="A36" s="65" t="s">
        <v>49</v>
      </c>
      <c r="B36" s="132" t="s">
        <v>171</v>
      </c>
      <c r="C36" s="59"/>
      <c r="D36" s="60"/>
      <c r="E36" s="60" t="s">
        <v>263</v>
      </c>
      <c r="F36" s="60">
        <f>P36</f>
        <v>2000</v>
      </c>
      <c r="G36" s="136" t="s">
        <v>173</v>
      </c>
      <c r="H36" s="60">
        <v>2900</v>
      </c>
      <c r="I36" s="60"/>
      <c r="J36" s="60"/>
      <c r="K36" s="60"/>
      <c r="L36" s="60"/>
      <c r="M36" s="60"/>
      <c r="N36" s="60"/>
      <c r="O36" s="60"/>
      <c r="P36" s="60">
        <v>2000</v>
      </c>
      <c r="Q36" s="60"/>
      <c r="R36" s="60">
        <v>900</v>
      </c>
      <c r="S36" s="60"/>
      <c r="T36" s="61"/>
      <c r="U36" s="78"/>
      <c r="V36" s="160"/>
      <c r="W36" s="160"/>
      <c r="X36" s="160"/>
      <c r="Y36" s="71"/>
      <c r="Z36" s="71"/>
      <c r="AA36" s="73"/>
    </row>
    <row r="37" spans="1:27" s="77" customFormat="1" ht="18.75" customHeight="1" hidden="1">
      <c r="A37" s="63">
        <v>2</v>
      </c>
      <c r="B37" s="131" t="s">
        <v>98</v>
      </c>
      <c r="C37" s="54"/>
      <c r="D37" s="64"/>
      <c r="E37" s="107">
        <v>3</v>
      </c>
      <c r="F37" s="64">
        <f>SUM(F38:F40)</f>
        <v>3102</v>
      </c>
      <c r="G37" s="136"/>
      <c r="H37" s="64">
        <v>13880</v>
      </c>
      <c r="I37" s="64">
        <v>0</v>
      </c>
      <c r="J37" s="64">
        <v>0</v>
      </c>
      <c r="K37" s="64">
        <v>0</v>
      </c>
      <c r="L37" s="64">
        <v>0</v>
      </c>
      <c r="M37" s="64">
        <v>0</v>
      </c>
      <c r="N37" s="64">
        <v>2203</v>
      </c>
      <c r="O37" s="64">
        <v>0</v>
      </c>
      <c r="P37" s="64">
        <v>3102</v>
      </c>
      <c r="Q37" s="64">
        <v>0</v>
      </c>
      <c r="R37" s="64">
        <v>8575</v>
      </c>
      <c r="S37" s="64"/>
      <c r="T37" s="56"/>
      <c r="U37" s="76"/>
      <c r="V37" s="71"/>
      <c r="W37" s="71"/>
      <c r="X37" s="71"/>
      <c r="Y37" s="71"/>
      <c r="Z37" s="71"/>
      <c r="AA37" s="73"/>
    </row>
    <row r="38" spans="1:27" s="79" customFormat="1" ht="63" customHeight="1" hidden="1">
      <c r="A38" s="65" t="s">
        <v>49</v>
      </c>
      <c r="B38" s="132" t="s">
        <v>284</v>
      </c>
      <c r="C38" s="59"/>
      <c r="D38" s="60"/>
      <c r="E38" s="60" t="s">
        <v>263</v>
      </c>
      <c r="F38" s="60">
        <f>P38</f>
        <v>1000</v>
      </c>
      <c r="G38" s="136" t="s">
        <v>173</v>
      </c>
      <c r="H38" s="60">
        <v>8400</v>
      </c>
      <c r="I38" s="60"/>
      <c r="J38" s="60"/>
      <c r="K38" s="60"/>
      <c r="L38" s="60"/>
      <c r="M38" s="60"/>
      <c r="N38" s="60">
        <v>1703</v>
      </c>
      <c r="O38" s="60"/>
      <c r="P38" s="60">
        <v>1000</v>
      </c>
      <c r="Q38" s="60"/>
      <c r="R38" s="60">
        <v>5697</v>
      </c>
      <c r="S38" s="60"/>
      <c r="T38" s="61"/>
      <c r="U38" s="78"/>
      <c r="V38" s="160"/>
      <c r="W38" s="160"/>
      <c r="X38" s="160"/>
      <c r="Y38" s="71"/>
      <c r="Z38" s="71"/>
      <c r="AA38" s="73"/>
    </row>
    <row r="39" spans="1:27" s="79" customFormat="1" ht="47.25" customHeight="1" hidden="1">
      <c r="A39" s="65" t="s">
        <v>49</v>
      </c>
      <c r="B39" s="132" t="s">
        <v>262</v>
      </c>
      <c r="C39" s="59"/>
      <c r="D39" s="60"/>
      <c r="E39" s="60" t="s">
        <v>263</v>
      </c>
      <c r="F39" s="60">
        <f>P39</f>
        <v>1022</v>
      </c>
      <c r="G39" s="136" t="s">
        <v>173</v>
      </c>
      <c r="H39" s="60">
        <v>2460</v>
      </c>
      <c r="I39" s="60"/>
      <c r="J39" s="60"/>
      <c r="K39" s="60"/>
      <c r="L39" s="60"/>
      <c r="M39" s="60"/>
      <c r="N39" s="60">
        <v>500</v>
      </c>
      <c r="O39" s="60"/>
      <c r="P39" s="60">
        <v>1022</v>
      </c>
      <c r="Q39" s="60"/>
      <c r="R39" s="60">
        <v>938</v>
      </c>
      <c r="S39" s="60"/>
      <c r="T39" s="61"/>
      <c r="U39" s="78"/>
      <c r="V39" s="70"/>
      <c r="W39" s="71"/>
      <c r="X39" s="169"/>
      <c r="Y39" s="71"/>
      <c r="Z39" s="71"/>
      <c r="AA39" s="74"/>
    </row>
    <row r="40" spans="1:27" s="79" customFormat="1" ht="37.5" customHeight="1" hidden="1">
      <c r="A40" s="65" t="s">
        <v>49</v>
      </c>
      <c r="B40" s="132" t="s">
        <v>172</v>
      </c>
      <c r="C40" s="59"/>
      <c r="D40" s="60"/>
      <c r="E40" s="60" t="s">
        <v>263</v>
      </c>
      <c r="F40" s="60">
        <f>P40</f>
        <v>1080</v>
      </c>
      <c r="G40" s="136" t="s">
        <v>175</v>
      </c>
      <c r="H40" s="60">
        <v>1080</v>
      </c>
      <c r="I40" s="60"/>
      <c r="J40" s="60"/>
      <c r="K40" s="60"/>
      <c r="L40" s="60"/>
      <c r="M40" s="60"/>
      <c r="N40" s="60">
        <v>0</v>
      </c>
      <c r="O40" s="60"/>
      <c r="P40" s="60">
        <v>1080</v>
      </c>
      <c r="Q40" s="60"/>
      <c r="R40" s="60">
        <v>0</v>
      </c>
      <c r="S40" s="60"/>
      <c r="T40" s="61"/>
      <c r="U40" s="78"/>
      <c r="V40" s="70"/>
      <c r="W40" s="71"/>
      <c r="X40" s="169"/>
      <c r="Y40" s="70"/>
      <c r="Z40" s="70"/>
      <c r="AA40" s="74"/>
    </row>
    <row r="41" spans="1:27" s="77" customFormat="1" ht="18.75" customHeight="1" hidden="1">
      <c r="A41" s="63">
        <v>3</v>
      </c>
      <c r="B41" s="131" t="s">
        <v>99</v>
      </c>
      <c r="C41" s="54"/>
      <c r="D41" s="64"/>
      <c r="E41" s="107">
        <v>2</v>
      </c>
      <c r="F41" s="64">
        <f>SUM(F42:F43)</f>
        <v>3102</v>
      </c>
      <c r="G41" s="136"/>
      <c r="H41" s="64">
        <v>0</v>
      </c>
      <c r="I41" s="64">
        <v>0</v>
      </c>
      <c r="J41" s="64">
        <v>16200</v>
      </c>
      <c r="K41" s="64">
        <v>8145.3</v>
      </c>
      <c r="L41" s="64">
        <v>0</v>
      </c>
      <c r="M41" s="64">
        <v>0</v>
      </c>
      <c r="N41" s="64">
        <v>0</v>
      </c>
      <c r="O41" s="64">
        <v>3102</v>
      </c>
      <c r="P41" s="64">
        <v>0</v>
      </c>
      <c r="Q41" s="64">
        <v>0</v>
      </c>
      <c r="R41" s="64">
        <v>4952.7</v>
      </c>
      <c r="S41" s="64"/>
      <c r="T41" s="56"/>
      <c r="U41" s="76"/>
      <c r="V41" s="70"/>
      <c r="W41" s="71"/>
      <c r="X41" s="169"/>
      <c r="Y41" s="70"/>
      <c r="Z41" s="70"/>
      <c r="AA41" s="74"/>
    </row>
    <row r="42" spans="1:27" s="79" customFormat="1" ht="47.25" customHeight="1" hidden="1">
      <c r="A42" s="65" t="s">
        <v>49</v>
      </c>
      <c r="B42" s="132" t="s">
        <v>176</v>
      </c>
      <c r="C42" s="59"/>
      <c r="D42" s="60"/>
      <c r="E42" s="60" t="s">
        <v>263</v>
      </c>
      <c r="F42" s="60">
        <f>O42</f>
        <v>2102</v>
      </c>
      <c r="G42" s="136" t="s">
        <v>174</v>
      </c>
      <c r="H42" s="60"/>
      <c r="I42" s="60"/>
      <c r="J42" s="60">
        <v>13200</v>
      </c>
      <c r="K42" s="60">
        <v>7920</v>
      </c>
      <c r="L42" s="60"/>
      <c r="M42" s="60"/>
      <c r="N42" s="60"/>
      <c r="O42" s="60">
        <v>2102</v>
      </c>
      <c r="P42" s="60"/>
      <c r="Q42" s="60"/>
      <c r="R42" s="60">
        <v>3178</v>
      </c>
      <c r="S42" s="60"/>
      <c r="T42" s="61"/>
      <c r="U42" s="81"/>
      <c r="V42" s="70"/>
      <c r="W42" s="71"/>
      <c r="X42" s="169"/>
      <c r="Y42" s="70"/>
      <c r="Z42" s="70"/>
      <c r="AA42" s="74"/>
    </row>
    <row r="43" spans="1:27" s="79" customFormat="1" ht="48" customHeight="1" hidden="1">
      <c r="A43" s="65" t="s">
        <v>49</v>
      </c>
      <c r="B43" s="132" t="s">
        <v>177</v>
      </c>
      <c r="C43" s="59"/>
      <c r="D43" s="60"/>
      <c r="E43" s="60" t="s">
        <v>263</v>
      </c>
      <c r="F43" s="60">
        <f>O43</f>
        <v>1000</v>
      </c>
      <c r="G43" s="136" t="s">
        <v>174</v>
      </c>
      <c r="H43" s="60"/>
      <c r="I43" s="60"/>
      <c r="J43" s="60">
        <v>3000</v>
      </c>
      <c r="K43" s="60">
        <v>225.30000000000018</v>
      </c>
      <c r="L43" s="60"/>
      <c r="M43" s="60"/>
      <c r="N43" s="60"/>
      <c r="O43" s="60">
        <v>1000</v>
      </c>
      <c r="P43" s="60"/>
      <c r="Q43" s="60"/>
      <c r="R43" s="60">
        <v>1774.6999999999998</v>
      </c>
      <c r="S43" s="60"/>
      <c r="T43" s="61"/>
      <c r="U43" s="81"/>
      <c r="V43" s="70"/>
      <c r="W43" s="71"/>
      <c r="X43" s="169"/>
      <c r="Y43" s="70"/>
      <c r="Z43" s="70"/>
      <c r="AA43" s="74"/>
    </row>
    <row r="44" spans="1:26" s="77" customFormat="1" ht="19.5" customHeight="1" hidden="1">
      <c r="A44" s="66">
        <v>4</v>
      </c>
      <c r="B44" s="137" t="str">
        <f>'[2]Von TW nam 2023'!$B$7</f>
        <v>Xã Nhân Lý</v>
      </c>
      <c r="C44" s="54"/>
      <c r="D44" s="64"/>
      <c r="E44" s="107">
        <v>1</v>
      </c>
      <c r="F44" s="64">
        <f>F45</f>
        <v>500</v>
      </c>
      <c r="G44" s="136"/>
      <c r="H44" s="64"/>
      <c r="I44" s="64"/>
      <c r="J44" s="64"/>
      <c r="K44" s="64"/>
      <c r="L44" s="64"/>
      <c r="M44" s="64"/>
      <c r="N44" s="64"/>
      <c r="O44" s="64"/>
      <c r="P44" s="64"/>
      <c r="Q44" s="64"/>
      <c r="R44" s="64"/>
      <c r="S44" s="64"/>
      <c r="T44" s="56"/>
      <c r="U44" s="86"/>
      <c r="V44" s="76"/>
      <c r="W44" s="82"/>
      <c r="X44" s="87"/>
      <c r="Y44" s="76"/>
      <c r="Z44" s="76"/>
    </row>
    <row r="45" spans="1:27" s="79" customFormat="1" ht="19.5" customHeight="1" hidden="1">
      <c r="A45" s="65" t="s">
        <v>164</v>
      </c>
      <c r="B45" s="132" t="str">
        <f>'[2]Von TW nam 2023'!$B$8</f>
        <v>Xây dựng công trình Đập thủy lợi Nà Mu xã Nhân Lý</v>
      </c>
      <c r="C45" s="59"/>
      <c r="D45" s="60"/>
      <c r="E45" s="60" t="s">
        <v>263</v>
      </c>
      <c r="F45" s="60">
        <f>'[2]Von TW nam 2023'!$C$8</f>
        <v>500</v>
      </c>
      <c r="G45" s="136"/>
      <c r="H45" s="60"/>
      <c r="I45" s="60"/>
      <c r="J45" s="60"/>
      <c r="K45" s="60"/>
      <c r="L45" s="60"/>
      <c r="M45" s="60"/>
      <c r="N45" s="60"/>
      <c r="O45" s="60"/>
      <c r="P45" s="60"/>
      <c r="Q45" s="60"/>
      <c r="R45" s="60"/>
      <c r="S45" s="60"/>
      <c r="T45" s="61"/>
      <c r="U45" s="81"/>
      <c r="V45" s="70"/>
      <c r="W45" s="71"/>
      <c r="X45" s="116"/>
      <c r="Y45" s="70"/>
      <c r="Z45" s="70"/>
      <c r="AA45" s="74"/>
    </row>
    <row r="46" spans="1:26" s="77" customFormat="1" ht="19.5" customHeight="1" hidden="1">
      <c r="A46" s="66">
        <v>5</v>
      </c>
      <c r="B46" s="131" t="s">
        <v>211</v>
      </c>
      <c r="C46" s="54"/>
      <c r="D46" s="64"/>
      <c r="E46" s="107">
        <v>1</v>
      </c>
      <c r="F46" s="64">
        <f>F47</f>
        <v>135</v>
      </c>
      <c r="G46" s="136"/>
      <c r="H46" s="64"/>
      <c r="I46" s="64"/>
      <c r="J46" s="64"/>
      <c r="K46" s="64"/>
      <c r="L46" s="64"/>
      <c r="M46" s="64"/>
      <c r="N46" s="64"/>
      <c r="O46" s="64"/>
      <c r="P46" s="64"/>
      <c r="Q46" s="64"/>
      <c r="R46" s="64"/>
      <c r="S46" s="64"/>
      <c r="T46" s="56"/>
      <c r="U46" s="86"/>
      <c r="V46" s="76"/>
      <c r="W46" s="82"/>
      <c r="X46" s="87"/>
      <c r="Y46" s="76"/>
      <c r="Z46" s="76"/>
    </row>
    <row r="47" spans="1:27" s="79" customFormat="1" ht="44.25" customHeight="1" hidden="1">
      <c r="A47" s="65" t="s">
        <v>164</v>
      </c>
      <c r="B47" s="132" t="str">
        <f>'[3]Von TW nam 2023'!$B$10</f>
        <v>Bổ sung vốn xây dựng mới 02 phòng học bộ môn trường THCS Xuân Quang</v>
      </c>
      <c r="C47" s="59"/>
      <c r="D47" s="60"/>
      <c r="E47" s="60" t="s">
        <v>263</v>
      </c>
      <c r="F47" s="60">
        <f>'[3]Von TW nam 2023'!$C$10</f>
        <v>135</v>
      </c>
      <c r="G47" s="136" t="s">
        <v>272</v>
      </c>
      <c r="H47" s="60"/>
      <c r="I47" s="60"/>
      <c r="J47" s="60"/>
      <c r="K47" s="60"/>
      <c r="L47" s="60"/>
      <c r="M47" s="60"/>
      <c r="N47" s="60"/>
      <c r="O47" s="60"/>
      <c r="P47" s="60"/>
      <c r="Q47" s="60"/>
      <c r="R47" s="60"/>
      <c r="S47" s="60"/>
      <c r="T47" s="61"/>
      <c r="U47" s="81"/>
      <c r="V47" s="70"/>
      <c r="W47" s="71"/>
      <c r="X47" s="116"/>
      <c r="Y47" s="70"/>
      <c r="Z47" s="70"/>
      <c r="AA47" s="74"/>
    </row>
    <row r="48" spans="1:26" s="77" customFormat="1" ht="18.75" customHeight="1" hidden="1">
      <c r="A48" s="66">
        <v>6</v>
      </c>
      <c r="B48" s="131" t="s">
        <v>212</v>
      </c>
      <c r="C48" s="54"/>
      <c r="D48" s="64"/>
      <c r="E48" s="107">
        <v>1</v>
      </c>
      <c r="F48" s="64">
        <f>F49</f>
        <v>1100</v>
      </c>
      <c r="G48" s="136"/>
      <c r="H48" s="64"/>
      <c r="I48" s="64"/>
      <c r="J48" s="64"/>
      <c r="K48" s="64"/>
      <c r="L48" s="64"/>
      <c r="M48" s="64"/>
      <c r="N48" s="64"/>
      <c r="O48" s="64"/>
      <c r="P48" s="64"/>
      <c r="Q48" s="64"/>
      <c r="R48" s="64"/>
      <c r="S48" s="64"/>
      <c r="T48" s="56"/>
      <c r="U48" s="86"/>
      <c r="V48" s="76"/>
      <c r="W48" s="82"/>
      <c r="X48" s="87"/>
      <c r="Y48" s="76"/>
      <c r="Z48" s="76"/>
    </row>
    <row r="49" spans="1:26" s="79" customFormat="1" ht="18.75" customHeight="1" hidden="1">
      <c r="A49" s="65" t="s">
        <v>164</v>
      </c>
      <c r="B49" s="132" t="s">
        <v>213</v>
      </c>
      <c r="C49" s="59"/>
      <c r="D49" s="60"/>
      <c r="E49" s="60" t="s">
        <v>263</v>
      </c>
      <c r="F49" s="60">
        <f>'[3]Von TW nam 2023'!$C$12</f>
        <v>1100</v>
      </c>
      <c r="G49" s="136"/>
      <c r="H49" s="60"/>
      <c r="I49" s="60"/>
      <c r="J49" s="60"/>
      <c r="K49" s="60"/>
      <c r="L49" s="60"/>
      <c r="M49" s="60"/>
      <c r="N49" s="60"/>
      <c r="O49" s="60"/>
      <c r="P49" s="60"/>
      <c r="Q49" s="60"/>
      <c r="R49" s="60"/>
      <c r="S49" s="60"/>
      <c r="T49" s="61"/>
      <c r="U49" s="81"/>
      <c r="V49" s="78"/>
      <c r="W49" s="84"/>
      <c r="X49" s="88"/>
      <c r="Y49" s="78"/>
      <c r="Z49" s="78"/>
    </row>
    <row r="50" spans="1:26" s="77" customFormat="1" ht="18.75" customHeight="1" hidden="1">
      <c r="A50" s="66">
        <v>7</v>
      </c>
      <c r="B50" s="131" t="s">
        <v>214</v>
      </c>
      <c r="C50" s="54"/>
      <c r="D50" s="64"/>
      <c r="E50" s="107">
        <v>1</v>
      </c>
      <c r="F50" s="64">
        <f>F51</f>
        <v>500</v>
      </c>
      <c r="G50" s="136"/>
      <c r="H50" s="64"/>
      <c r="I50" s="64"/>
      <c r="J50" s="64"/>
      <c r="K50" s="64"/>
      <c r="L50" s="64"/>
      <c r="M50" s="64"/>
      <c r="N50" s="64"/>
      <c r="O50" s="64"/>
      <c r="P50" s="64"/>
      <c r="Q50" s="64"/>
      <c r="R50" s="64"/>
      <c r="S50" s="64"/>
      <c r="T50" s="56"/>
      <c r="U50" s="86"/>
      <c r="V50" s="76"/>
      <c r="W50" s="82"/>
      <c r="X50" s="87"/>
      <c r="Y50" s="76"/>
      <c r="Z50" s="76"/>
    </row>
    <row r="51" spans="1:26" s="79" customFormat="1" ht="18.75" customHeight="1" hidden="1">
      <c r="A51" s="65" t="s">
        <v>164</v>
      </c>
      <c r="B51" s="132" t="s">
        <v>215</v>
      </c>
      <c r="C51" s="59"/>
      <c r="D51" s="60"/>
      <c r="E51" s="60" t="s">
        <v>263</v>
      </c>
      <c r="F51" s="60">
        <f>'[3]Von TW nam 2023'!$C$14</f>
        <v>500</v>
      </c>
      <c r="G51" s="136"/>
      <c r="H51" s="60"/>
      <c r="I51" s="60"/>
      <c r="J51" s="60"/>
      <c r="K51" s="60"/>
      <c r="L51" s="60"/>
      <c r="M51" s="60"/>
      <c r="N51" s="60"/>
      <c r="O51" s="60"/>
      <c r="P51" s="60"/>
      <c r="Q51" s="60"/>
      <c r="R51" s="60"/>
      <c r="S51" s="60"/>
      <c r="T51" s="61"/>
      <c r="U51" s="81"/>
      <c r="V51" s="78"/>
      <c r="W51" s="84"/>
      <c r="X51" s="88"/>
      <c r="Y51" s="78"/>
      <c r="Z51" s="78"/>
    </row>
    <row r="52" spans="1:26" s="77" customFormat="1" ht="18.75" customHeight="1" hidden="1">
      <c r="A52" s="66">
        <v>8</v>
      </c>
      <c r="B52" s="131" t="s">
        <v>216</v>
      </c>
      <c r="C52" s="54"/>
      <c r="D52" s="64"/>
      <c r="E52" s="107">
        <v>1</v>
      </c>
      <c r="F52" s="64">
        <f>F53</f>
        <v>4503.3</v>
      </c>
      <c r="G52" s="136"/>
      <c r="H52" s="64"/>
      <c r="I52" s="64"/>
      <c r="J52" s="64"/>
      <c r="K52" s="64"/>
      <c r="L52" s="64"/>
      <c r="M52" s="64"/>
      <c r="N52" s="64"/>
      <c r="O52" s="64"/>
      <c r="P52" s="64"/>
      <c r="Q52" s="64"/>
      <c r="R52" s="64"/>
      <c r="S52" s="64"/>
      <c r="T52" s="56"/>
      <c r="U52" s="86"/>
      <c r="V52" s="76"/>
      <c r="W52" s="82"/>
      <c r="X52" s="87"/>
      <c r="Y52" s="76"/>
      <c r="Z52" s="76"/>
    </row>
    <row r="53" spans="1:26" s="79" customFormat="1" ht="18.75" customHeight="1" hidden="1">
      <c r="A53" s="65" t="s">
        <v>164</v>
      </c>
      <c r="B53" s="132" t="s">
        <v>217</v>
      </c>
      <c r="C53" s="59"/>
      <c r="D53" s="60"/>
      <c r="E53" s="60" t="s">
        <v>263</v>
      </c>
      <c r="F53" s="60">
        <f>'[3]Von TW nam 2023'!$C$16</f>
        <v>4503.3</v>
      </c>
      <c r="G53" s="136"/>
      <c r="H53" s="60"/>
      <c r="I53" s="60"/>
      <c r="J53" s="60"/>
      <c r="K53" s="60"/>
      <c r="L53" s="60"/>
      <c r="M53" s="60"/>
      <c r="N53" s="60"/>
      <c r="O53" s="60"/>
      <c r="P53" s="60"/>
      <c r="Q53" s="60"/>
      <c r="R53" s="60"/>
      <c r="S53" s="60"/>
      <c r="T53" s="61"/>
      <c r="U53" s="81"/>
      <c r="V53" s="78"/>
      <c r="W53" s="84"/>
      <c r="X53" s="88"/>
      <c r="Y53" s="78"/>
      <c r="Z53" s="78"/>
    </row>
    <row r="54" spans="1:26" s="77" customFormat="1" ht="18.75" customHeight="1" hidden="1">
      <c r="A54" s="66">
        <v>9</v>
      </c>
      <c r="B54" s="131" t="s">
        <v>218</v>
      </c>
      <c r="C54" s="54"/>
      <c r="D54" s="64"/>
      <c r="E54" s="107">
        <v>1</v>
      </c>
      <c r="F54" s="64">
        <f>F55</f>
        <v>500</v>
      </c>
      <c r="G54" s="136"/>
      <c r="H54" s="64"/>
      <c r="I54" s="64"/>
      <c r="J54" s="64"/>
      <c r="K54" s="64"/>
      <c r="L54" s="64"/>
      <c r="M54" s="64"/>
      <c r="N54" s="64"/>
      <c r="O54" s="64"/>
      <c r="P54" s="64"/>
      <c r="Q54" s="64"/>
      <c r="R54" s="64"/>
      <c r="S54" s="64"/>
      <c r="T54" s="56"/>
      <c r="U54" s="86"/>
      <c r="V54" s="76"/>
      <c r="W54" s="82"/>
      <c r="X54" s="87"/>
      <c r="Y54" s="76"/>
      <c r="Z54" s="76"/>
    </row>
    <row r="55" spans="1:26" s="79" customFormat="1" ht="18.75" customHeight="1" hidden="1">
      <c r="A55" s="65" t="s">
        <v>164</v>
      </c>
      <c r="B55" s="132" t="s">
        <v>219</v>
      </c>
      <c r="C55" s="59"/>
      <c r="D55" s="60"/>
      <c r="E55" s="60" t="s">
        <v>263</v>
      </c>
      <c r="F55" s="60">
        <f>'[3]Von TW nam 2023'!$C$18</f>
        <v>500</v>
      </c>
      <c r="G55" s="136"/>
      <c r="H55" s="60"/>
      <c r="I55" s="60"/>
      <c r="J55" s="60"/>
      <c r="K55" s="60"/>
      <c r="L55" s="60"/>
      <c r="M55" s="60"/>
      <c r="N55" s="60"/>
      <c r="O55" s="60"/>
      <c r="P55" s="60"/>
      <c r="Q55" s="60"/>
      <c r="R55" s="60"/>
      <c r="S55" s="60"/>
      <c r="T55" s="61"/>
      <c r="U55" s="81"/>
      <c r="V55" s="78"/>
      <c r="W55" s="84"/>
      <c r="X55" s="88"/>
      <c r="Y55" s="78"/>
      <c r="Z55" s="78"/>
    </row>
    <row r="56" spans="1:26" s="77" customFormat="1" ht="18.75" customHeight="1" hidden="1">
      <c r="A56" s="66">
        <v>10</v>
      </c>
      <c r="B56" s="131" t="s">
        <v>220</v>
      </c>
      <c r="C56" s="54"/>
      <c r="D56" s="64"/>
      <c r="E56" s="107">
        <v>1</v>
      </c>
      <c r="F56" s="64">
        <f>F57</f>
        <v>700</v>
      </c>
      <c r="G56" s="136"/>
      <c r="H56" s="64"/>
      <c r="I56" s="64"/>
      <c r="J56" s="64"/>
      <c r="K56" s="64"/>
      <c r="L56" s="64"/>
      <c r="M56" s="64"/>
      <c r="N56" s="64"/>
      <c r="O56" s="64"/>
      <c r="P56" s="64"/>
      <c r="Q56" s="64"/>
      <c r="R56" s="64"/>
      <c r="S56" s="64"/>
      <c r="T56" s="56"/>
      <c r="U56" s="86"/>
      <c r="V56" s="76"/>
      <c r="W56" s="82"/>
      <c r="X56" s="87"/>
      <c r="Y56" s="76"/>
      <c r="Z56" s="76"/>
    </row>
    <row r="57" spans="1:26" s="79" customFormat="1" ht="18.75" customHeight="1" hidden="1">
      <c r="A57" s="65" t="s">
        <v>164</v>
      </c>
      <c r="B57" s="132" t="s">
        <v>266</v>
      </c>
      <c r="C57" s="59"/>
      <c r="D57" s="60"/>
      <c r="E57" s="60" t="s">
        <v>263</v>
      </c>
      <c r="F57" s="60">
        <f>'[3]Von TW nam 2023'!$C$20</f>
        <v>700</v>
      </c>
      <c r="G57" s="136"/>
      <c r="H57" s="60"/>
      <c r="I57" s="60"/>
      <c r="J57" s="60"/>
      <c r="K57" s="60"/>
      <c r="L57" s="60"/>
      <c r="M57" s="60"/>
      <c r="N57" s="60"/>
      <c r="O57" s="60"/>
      <c r="P57" s="60"/>
      <c r="Q57" s="60"/>
      <c r="R57" s="60"/>
      <c r="S57" s="60"/>
      <c r="T57" s="61"/>
      <c r="U57" s="81"/>
      <c r="V57" s="78"/>
      <c r="W57" s="84"/>
      <c r="X57" s="88"/>
      <c r="Y57" s="78"/>
      <c r="Z57" s="78"/>
    </row>
    <row r="58" spans="1:26" s="74" customFormat="1" ht="27" customHeight="1">
      <c r="A58" s="43">
        <v>4</v>
      </c>
      <c r="B58" s="130" t="s">
        <v>285</v>
      </c>
      <c r="C58" s="52" t="e">
        <v>#REF!</v>
      </c>
      <c r="D58" s="50" t="e">
        <v>#REF!</v>
      </c>
      <c r="E58" s="111">
        <f>E59+E66</f>
        <v>18</v>
      </c>
      <c r="F58" s="50">
        <f>F59+F66</f>
        <v>31255.2</v>
      </c>
      <c r="G58" s="136"/>
      <c r="H58" s="50">
        <v>41000</v>
      </c>
      <c r="I58" s="50">
        <v>22370</v>
      </c>
      <c r="J58" s="50">
        <v>0</v>
      </c>
      <c r="K58" s="50">
        <v>0</v>
      </c>
      <c r="L58" s="50">
        <v>5460</v>
      </c>
      <c r="M58" s="50">
        <v>1794</v>
      </c>
      <c r="N58" s="50">
        <v>5274</v>
      </c>
      <c r="O58" s="50">
        <v>0</v>
      </c>
      <c r="P58" s="50">
        <v>10564</v>
      </c>
      <c r="Q58" s="50">
        <v>3666</v>
      </c>
      <c r="R58" s="50">
        <v>2792</v>
      </c>
      <c r="S58" s="50"/>
      <c r="T58" s="44"/>
      <c r="U58" s="70"/>
      <c r="V58" s="70"/>
      <c r="W58" s="70"/>
      <c r="X58" s="70"/>
      <c r="Y58" s="70"/>
      <c r="Z58" s="70"/>
    </row>
    <row r="59" spans="1:26" s="90" customFormat="1" ht="27" customHeight="1">
      <c r="A59" s="66" t="s">
        <v>49</v>
      </c>
      <c r="B59" s="131" t="s">
        <v>226</v>
      </c>
      <c r="C59" s="54"/>
      <c r="D59" s="55"/>
      <c r="E59" s="107">
        <v>6</v>
      </c>
      <c r="F59" s="55">
        <f>SUM(F60:F65)</f>
        <v>17025.2</v>
      </c>
      <c r="G59" s="136" t="s">
        <v>294</v>
      </c>
      <c r="H59" s="55"/>
      <c r="I59" s="55"/>
      <c r="J59" s="55"/>
      <c r="K59" s="55"/>
      <c r="L59" s="55"/>
      <c r="M59" s="55"/>
      <c r="N59" s="55"/>
      <c r="O59" s="55"/>
      <c r="P59" s="55"/>
      <c r="Q59" s="55"/>
      <c r="R59" s="55"/>
      <c r="S59" s="55"/>
      <c r="T59" s="56"/>
      <c r="U59" s="89"/>
      <c r="V59" s="89"/>
      <c r="W59" s="89"/>
      <c r="X59" s="89"/>
      <c r="Y59" s="89"/>
      <c r="Z59" s="89"/>
    </row>
    <row r="60" spans="1:26" s="92" customFormat="1" ht="18" customHeight="1" hidden="1">
      <c r="A60" s="57" t="s">
        <v>164</v>
      </c>
      <c r="B60" s="138" t="str">
        <f>'[4]huyện NTM'!$B$6</f>
        <v>Xây dựng bể bơi huyện</v>
      </c>
      <c r="C60" s="59"/>
      <c r="D60" s="46"/>
      <c r="E60" s="60" t="s">
        <v>263</v>
      </c>
      <c r="F60" s="46">
        <f>'[4]huyện NTM'!$D$6</f>
        <v>3000</v>
      </c>
      <c r="G60" s="136"/>
      <c r="H60" s="46"/>
      <c r="I60" s="46"/>
      <c r="J60" s="46"/>
      <c r="K60" s="46"/>
      <c r="L60" s="46"/>
      <c r="M60" s="46"/>
      <c r="N60" s="46"/>
      <c r="O60" s="46"/>
      <c r="P60" s="46"/>
      <c r="Q60" s="46"/>
      <c r="R60" s="46"/>
      <c r="S60" s="46"/>
      <c r="T60" s="61"/>
      <c r="U60" s="91"/>
      <c r="V60" s="91"/>
      <c r="W60" s="91"/>
      <c r="X60" s="91"/>
      <c r="Y60" s="91"/>
      <c r="Z60" s="91"/>
    </row>
    <row r="61" spans="1:26" s="92" customFormat="1" ht="18" customHeight="1" hidden="1">
      <c r="A61" s="57" t="s">
        <v>164</v>
      </c>
      <c r="B61" s="132" t="str">
        <f>'[4]huyện NTM'!$B$7</f>
        <v>Nâng cấp trung tâm Văn hóa - Thể thao huyện đạt chuẩn</v>
      </c>
      <c r="C61" s="59"/>
      <c r="D61" s="46"/>
      <c r="E61" s="60" t="s">
        <v>263</v>
      </c>
      <c r="F61" s="46">
        <f>'[4]huyện NTM'!$D$7</f>
        <v>3000</v>
      </c>
      <c r="G61" s="136"/>
      <c r="H61" s="46"/>
      <c r="I61" s="46"/>
      <c r="J61" s="46"/>
      <c r="K61" s="46"/>
      <c r="L61" s="46"/>
      <c r="M61" s="46"/>
      <c r="N61" s="46"/>
      <c r="O61" s="46"/>
      <c r="P61" s="46"/>
      <c r="Q61" s="46"/>
      <c r="R61" s="46"/>
      <c r="S61" s="46"/>
      <c r="T61" s="61"/>
      <c r="U61" s="91"/>
      <c r="V61" s="91"/>
      <c r="W61" s="91"/>
      <c r="X61" s="91"/>
      <c r="Y61" s="91"/>
      <c r="Z61" s="91"/>
    </row>
    <row r="62" spans="1:26" s="92" customFormat="1" ht="31.5" customHeight="1" hidden="1">
      <c r="A62" s="57" t="s">
        <v>164</v>
      </c>
      <c r="B62" s="132" t="str">
        <f>'[4]huyện NTM'!$B$8</f>
        <v>Nâng cấp Trung tâm phát thanh của Trung tâm văn hóa Truyền thông và thể thao huyện</v>
      </c>
      <c r="C62" s="59"/>
      <c r="D62" s="46"/>
      <c r="E62" s="60" t="s">
        <v>263</v>
      </c>
      <c r="F62" s="46">
        <f>'[4]huyện NTM'!$D$8</f>
        <v>1000</v>
      </c>
      <c r="G62" s="136"/>
      <c r="H62" s="46"/>
      <c r="I62" s="46"/>
      <c r="J62" s="46"/>
      <c r="K62" s="46"/>
      <c r="L62" s="46"/>
      <c r="M62" s="46"/>
      <c r="N62" s="46"/>
      <c r="O62" s="46"/>
      <c r="P62" s="46"/>
      <c r="Q62" s="46"/>
      <c r="R62" s="46"/>
      <c r="S62" s="46"/>
      <c r="T62" s="61"/>
      <c r="U62" s="91"/>
      <c r="V62" s="91"/>
      <c r="W62" s="91"/>
      <c r="X62" s="91"/>
      <c r="Y62" s="91"/>
      <c r="Z62" s="91"/>
    </row>
    <row r="63" spans="1:26" s="92" customFormat="1" ht="33.75" customHeight="1" hidden="1">
      <c r="A63" s="57" t="s">
        <v>164</v>
      </c>
      <c r="B63" s="138" t="str">
        <f>'[4]huyện NTM'!$B$9</f>
        <v>Xây dựng phòng học, phòng bộ môn và khối phục vụ học tập, khối hành chính - quản trị; phòng chức năng, nhà đa năng và hạng mục phụ trợ trường THPT Hàm Yên</v>
      </c>
      <c r="C63" s="59"/>
      <c r="D63" s="46"/>
      <c r="E63" s="60" t="s">
        <v>263</v>
      </c>
      <c r="F63" s="46">
        <f>'[4]huyện NTM'!$D$9</f>
        <v>7025.2</v>
      </c>
      <c r="G63" s="136"/>
      <c r="H63" s="46"/>
      <c r="I63" s="46"/>
      <c r="J63" s="46"/>
      <c r="K63" s="46"/>
      <c r="L63" s="46"/>
      <c r="M63" s="46"/>
      <c r="N63" s="46"/>
      <c r="O63" s="46"/>
      <c r="P63" s="46"/>
      <c r="Q63" s="46"/>
      <c r="R63" s="46"/>
      <c r="S63" s="46"/>
      <c r="T63" s="61"/>
      <c r="U63" s="91"/>
      <c r="V63" s="91"/>
      <c r="W63" s="91"/>
      <c r="X63" s="91"/>
      <c r="Y63" s="91"/>
      <c r="Z63" s="91"/>
    </row>
    <row r="64" spans="1:26" s="92" customFormat="1" ht="18" customHeight="1" hidden="1">
      <c r="A64" s="57" t="s">
        <v>164</v>
      </c>
      <c r="B64" s="138" t="str">
        <f>'[4]huyện NTM'!$B$10</f>
        <v>Nâng cấp chợ trung tâm huyện</v>
      </c>
      <c r="C64" s="59"/>
      <c r="D64" s="46"/>
      <c r="E64" s="60" t="s">
        <v>263</v>
      </c>
      <c r="F64" s="46">
        <f>'[4]huyện NTM'!$D$10</f>
        <v>1500</v>
      </c>
      <c r="G64" s="136"/>
      <c r="H64" s="46"/>
      <c r="I64" s="46"/>
      <c r="J64" s="46"/>
      <c r="K64" s="46"/>
      <c r="L64" s="46"/>
      <c r="M64" s="46"/>
      <c r="N64" s="46"/>
      <c r="O64" s="46"/>
      <c r="P64" s="46"/>
      <c r="Q64" s="46"/>
      <c r="R64" s="46"/>
      <c r="S64" s="46"/>
      <c r="T64" s="61"/>
      <c r="U64" s="91"/>
      <c r="V64" s="91"/>
      <c r="W64" s="91"/>
      <c r="X64" s="91"/>
      <c r="Y64" s="91"/>
      <c r="Z64" s="91"/>
    </row>
    <row r="65" spans="1:26" s="92" customFormat="1" ht="18" customHeight="1" hidden="1">
      <c r="A65" s="57" t="s">
        <v>164</v>
      </c>
      <c r="B65" s="138" t="str">
        <f>'[4]huyện NTM'!$B$11</f>
        <v>Xây dựng 01 mô hình tái chế chất thải hữu cơ, phụ phẩm nông nghiệp </v>
      </c>
      <c r="C65" s="59"/>
      <c r="D65" s="46"/>
      <c r="E65" s="60" t="s">
        <v>263</v>
      </c>
      <c r="F65" s="46">
        <f>'[4]huyện NTM'!$D$11</f>
        <v>1500</v>
      </c>
      <c r="G65" s="136"/>
      <c r="H65" s="46"/>
      <c r="I65" s="46"/>
      <c r="J65" s="46"/>
      <c r="K65" s="46"/>
      <c r="L65" s="46"/>
      <c r="M65" s="46"/>
      <c r="N65" s="46"/>
      <c r="O65" s="46"/>
      <c r="P65" s="46"/>
      <c r="Q65" s="46"/>
      <c r="R65" s="46"/>
      <c r="S65" s="46"/>
      <c r="T65" s="61"/>
      <c r="U65" s="91"/>
      <c r="V65" s="91"/>
      <c r="W65" s="91"/>
      <c r="X65" s="91"/>
      <c r="Y65" s="91"/>
      <c r="Z65" s="91"/>
    </row>
    <row r="66" spans="1:26" s="77" customFormat="1" ht="27" customHeight="1">
      <c r="A66" s="66" t="s">
        <v>49</v>
      </c>
      <c r="B66" s="146" t="s">
        <v>221</v>
      </c>
      <c r="C66" s="54"/>
      <c r="D66" s="55"/>
      <c r="E66" s="107">
        <v>12</v>
      </c>
      <c r="F66" s="55">
        <f>F67+F70+F75+F81</f>
        <v>14230</v>
      </c>
      <c r="G66" s="136" t="s">
        <v>295</v>
      </c>
      <c r="H66" s="55"/>
      <c r="I66" s="55"/>
      <c r="J66" s="55"/>
      <c r="K66" s="55"/>
      <c r="L66" s="55"/>
      <c r="M66" s="55"/>
      <c r="N66" s="55"/>
      <c r="O66" s="55"/>
      <c r="P66" s="55"/>
      <c r="Q66" s="55"/>
      <c r="R66" s="55"/>
      <c r="S66" s="55"/>
      <c r="T66" s="56"/>
      <c r="U66" s="76"/>
      <c r="V66" s="76"/>
      <c r="W66" s="76"/>
      <c r="X66" s="76"/>
      <c r="Y66" s="76"/>
      <c r="Z66" s="76"/>
    </row>
    <row r="67" spans="1:26" s="77" customFormat="1" ht="18" customHeight="1" hidden="1">
      <c r="A67" s="66">
        <v>1</v>
      </c>
      <c r="B67" s="131" t="s">
        <v>100</v>
      </c>
      <c r="C67" s="54"/>
      <c r="D67" s="64"/>
      <c r="E67" s="107">
        <v>2</v>
      </c>
      <c r="F67" s="64">
        <f>SUM(F68:F69)</f>
        <v>3232</v>
      </c>
      <c r="G67" s="136"/>
      <c r="H67" s="64">
        <v>8200</v>
      </c>
      <c r="I67" s="64">
        <v>4100</v>
      </c>
      <c r="J67" s="64">
        <v>0</v>
      </c>
      <c r="K67" s="64">
        <v>0</v>
      </c>
      <c r="L67" s="64">
        <v>0</v>
      </c>
      <c r="M67" s="64">
        <v>0</v>
      </c>
      <c r="N67" s="64">
        <v>868</v>
      </c>
      <c r="O67" s="64">
        <v>0</v>
      </c>
      <c r="P67" s="64">
        <v>3232</v>
      </c>
      <c r="Q67" s="64">
        <v>0</v>
      </c>
      <c r="R67" s="64">
        <v>0</v>
      </c>
      <c r="S67" s="64"/>
      <c r="T67" s="44"/>
      <c r="U67" s="76"/>
      <c r="V67" s="76"/>
      <c r="W67" s="76"/>
      <c r="X67" s="76"/>
      <c r="Y67" s="76"/>
      <c r="Z67" s="76"/>
    </row>
    <row r="68" spans="1:26" s="79" customFormat="1" ht="44.25" customHeight="1" hidden="1">
      <c r="A68" s="65" t="s">
        <v>49</v>
      </c>
      <c r="B68" s="132" t="s">
        <v>178</v>
      </c>
      <c r="C68" s="59"/>
      <c r="D68" s="60"/>
      <c r="E68" s="60" t="s">
        <v>263</v>
      </c>
      <c r="F68" s="60">
        <f>P68</f>
        <v>782</v>
      </c>
      <c r="G68" s="136" t="s">
        <v>239</v>
      </c>
      <c r="H68" s="60">
        <v>3300</v>
      </c>
      <c r="I68" s="60">
        <v>1650</v>
      </c>
      <c r="J68" s="60"/>
      <c r="K68" s="60"/>
      <c r="L68" s="60"/>
      <c r="M68" s="60"/>
      <c r="N68" s="60">
        <v>868</v>
      </c>
      <c r="O68" s="60"/>
      <c r="P68" s="60">
        <v>782</v>
      </c>
      <c r="Q68" s="60"/>
      <c r="R68" s="60"/>
      <c r="S68" s="60"/>
      <c r="T68" s="61"/>
      <c r="U68" s="78"/>
      <c r="V68" s="78"/>
      <c r="W68" s="78"/>
      <c r="X68" s="78"/>
      <c r="Y68" s="78"/>
      <c r="Z68" s="78"/>
    </row>
    <row r="69" spans="1:26" s="79" customFormat="1" ht="42" customHeight="1" hidden="1">
      <c r="A69" s="65" t="s">
        <v>49</v>
      </c>
      <c r="B69" s="132" t="s">
        <v>179</v>
      </c>
      <c r="C69" s="59"/>
      <c r="D69" s="60"/>
      <c r="E69" s="60" t="s">
        <v>263</v>
      </c>
      <c r="F69" s="60">
        <f>P69</f>
        <v>2450</v>
      </c>
      <c r="G69" s="136" t="s">
        <v>239</v>
      </c>
      <c r="H69" s="60">
        <v>4900</v>
      </c>
      <c r="I69" s="60">
        <v>2450</v>
      </c>
      <c r="J69" s="60"/>
      <c r="K69" s="60"/>
      <c r="L69" s="60"/>
      <c r="M69" s="60"/>
      <c r="N69" s="60"/>
      <c r="O69" s="60"/>
      <c r="P69" s="60">
        <v>2450</v>
      </c>
      <c r="Q69" s="60"/>
      <c r="R69" s="60"/>
      <c r="S69" s="60"/>
      <c r="T69" s="61"/>
      <c r="U69" s="78"/>
      <c r="V69" s="78"/>
      <c r="W69" s="78"/>
      <c r="X69" s="78"/>
      <c r="Y69" s="78"/>
      <c r="Z69" s="78"/>
    </row>
    <row r="70" spans="1:26" s="77" customFormat="1" ht="18" customHeight="1" hidden="1">
      <c r="A70" s="66">
        <v>2</v>
      </c>
      <c r="B70" s="131" t="s">
        <v>101</v>
      </c>
      <c r="C70" s="54"/>
      <c r="D70" s="64"/>
      <c r="E70" s="107">
        <v>4</v>
      </c>
      <c r="F70" s="64">
        <f>SUM(F71:F74)</f>
        <v>3666</v>
      </c>
      <c r="G70" s="136"/>
      <c r="H70" s="64">
        <v>15800</v>
      </c>
      <c r="I70" s="64">
        <v>8570</v>
      </c>
      <c r="J70" s="64">
        <v>0</v>
      </c>
      <c r="K70" s="64">
        <v>0</v>
      </c>
      <c r="L70" s="64">
        <v>0</v>
      </c>
      <c r="M70" s="64">
        <v>0</v>
      </c>
      <c r="N70" s="64">
        <v>2203</v>
      </c>
      <c r="O70" s="64">
        <v>0</v>
      </c>
      <c r="P70" s="64">
        <v>3666</v>
      </c>
      <c r="Q70" s="64">
        <v>0</v>
      </c>
      <c r="R70" s="64">
        <v>1361</v>
      </c>
      <c r="S70" s="64"/>
      <c r="T70" s="56"/>
      <c r="U70" s="86"/>
      <c r="V70" s="76"/>
      <c r="W70" s="76"/>
      <c r="X70" s="76"/>
      <c r="Y70" s="76"/>
      <c r="Z70" s="76"/>
    </row>
    <row r="71" spans="1:26" s="79" customFormat="1" ht="42" customHeight="1" hidden="1">
      <c r="A71" s="65" t="s">
        <v>49</v>
      </c>
      <c r="B71" s="132" t="s">
        <v>181</v>
      </c>
      <c r="C71" s="59"/>
      <c r="D71" s="60"/>
      <c r="E71" s="60" t="s">
        <v>263</v>
      </c>
      <c r="F71" s="60">
        <f>P71</f>
        <v>467</v>
      </c>
      <c r="G71" s="136" t="s">
        <v>239</v>
      </c>
      <c r="H71" s="60">
        <v>6000</v>
      </c>
      <c r="I71" s="60">
        <v>3330</v>
      </c>
      <c r="J71" s="60"/>
      <c r="K71" s="60"/>
      <c r="L71" s="60"/>
      <c r="M71" s="60"/>
      <c r="N71" s="60">
        <v>2203</v>
      </c>
      <c r="O71" s="60"/>
      <c r="P71" s="60">
        <v>467</v>
      </c>
      <c r="Q71" s="60"/>
      <c r="R71" s="60"/>
      <c r="S71" s="60"/>
      <c r="T71" s="61"/>
      <c r="U71" s="81"/>
      <c r="V71" s="78"/>
      <c r="W71" s="78"/>
      <c r="X71" s="78"/>
      <c r="Y71" s="78"/>
      <c r="Z71" s="78"/>
    </row>
    <row r="72" spans="1:20" s="79" customFormat="1" ht="48" customHeight="1" hidden="1">
      <c r="A72" s="65" t="s">
        <v>49</v>
      </c>
      <c r="B72" s="132" t="s">
        <v>281</v>
      </c>
      <c r="C72" s="59"/>
      <c r="D72" s="60"/>
      <c r="E72" s="60" t="s">
        <v>263</v>
      </c>
      <c r="F72" s="110">
        <f>P72</f>
        <v>2200</v>
      </c>
      <c r="G72" s="136" t="s">
        <v>240</v>
      </c>
      <c r="H72" s="60">
        <v>5000</v>
      </c>
      <c r="I72" s="60">
        <v>2800</v>
      </c>
      <c r="J72" s="60"/>
      <c r="K72" s="60"/>
      <c r="L72" s="60"/>
      <c r="M72" s="60"/>
      <c r="N72" s="60">
        <v>0</v>
      </c>
      <c r="O72" s="60"/>
      <c r="P72" s="60">
        <v>2200</v>
      </c>
      <c r="Q72" s="60"/>
      <c r="R72" s="60"/>
      <c r="S72" s="60"/>
      <c r="T72" s="57"/>
    </row>
    <row r="73" spans="1:20" s="79" customFormat="1" ht="45" customHeight="1" hidden="1">
      <c r="A73" s="65" t="s">
        <v>49</v>
      </c>
      <c r="B73" s="132" t="s">
        <v>182</v>
      </c>
      <c r="C73" s="59"/>
      <c r="D73" s="60"/>
      <c r="E73" s="60" t="s">
        <v>263</v>
      </c>
      <c r="F73" s="60">
        <f>P73</f>
        <v>199</v>
      </c>
      <c r="G73" s="136" t="s">
        <v>188</v>
      </c>
      <c r="H73" s="60">
        <v>3800</v>
      </c>
      <c r="I73" s="60">
        <v>2240</v>
      </c>
      <c r="J73" s="60"/>
      <c r="K73" s="60"/>
      <c r="L73" s="60"/>
      <c r="M73" s="60"/>
      <c r="N73" s="60">
        <v>0</v>
      </c>
      <c r="O73" s="60"/>
      <c r="P73" s="60">
        <v>199</v>
      </c>
      <c r="Q73" s="60"/>
      <c r="R73" s="60">
        <v>1361</v>
      </c>
      <c r="S73" s="60"/>
      <c r="T73" s="57"/>
    </row>
    <row r="74" spans="1:20" s="79" customFormat="1" ht="32.25" customHeight="1" hidden="1">
      <c r="A74" s="65" t="s">
        <v>49</v>
      </c>
      <c r="B74" s="132" t="s">
        <v>183</v>
      </c>
      <c r="C74" s="59"/>
      <c r="D74" s="60"/>
      <c r="E74" s="60" t="s">
        <v>263</v>
      </c>
      <c r="F74" s="60">
        <f>P74</f>
        <v>800</v>
      </c>
      <c r="G74" s="136" t="s">
        <v>241</v>
      </c>
      <c r="H74" s="60">
        <v>1000</v>
      </c>
      <c r="I74" s="60">
        <v>200</v>
      </c>
      <c r="J74" s="60"/>
      <c r="K74" s="60"/>
      <c r="L74" s="60"/>
      <c r="M74" s="60"/>
      <c r="N74" s="60"/>
      <c r="O74" s="60"/>
      <c r="P74" s="60">
        <v>800</v>
      </c>
      <c r="Q74" s="60"/>
      <c r="R74" s="60"/>
      <c r="S74" s="60"/>
      <c r="T74" s="57"/>
    </row>
    <row r="75" spans="1:20" s="77" customFormat="1" ht="18" customHeight="1" hidden="1">
      <c r="A75" s="66">
        <v>3</v>
      </c>
      <c r="B75" s="131" t="s">
        <v>102</v>
      </c>
      <c r="C75" s="54"/>
      <c r="D75" s="64"/>
      <c r="E75" s="107">
        <v>5</v>
      </c>
      <c r="F75" s="64">
        <f>SUM(F76:F80)</f>
        <v>3665.9999999999995</v>
      </c>
      <c r="G75" s="136"/>
      <c r="H75" s="64">
        <v>17000</v>
      </c>
      <c r="I75" s="64">
        <v>9700</v>
      </c>
      <c r="J75" s="64">
        <v>0</v>
      </c>
      <c r="K75" s="64">
        <v>0</v>
      </c>
      <c r="L75" s="64">
        <v>0</v>
      </c>
      <c r="M75" s="64">
        <v>0</v>
      </c>
      <c r="N75" s="64">
        <v>2203</v>
      </c>
      <c r="O75" s="64">
        <v>0</v>
      </c>
      <c r="P75" s="64">
        <v>3665.9999999999995</v>
      </c>
      <c r="Q75" s="64">
        <v>0</v>
      </c>
      <c r="R75" s="64">
        <v>1431</v>
      </c>
      <c r="S75" s="64"/>
      <c r="T75" s="63"/>
    </row>
    <row r="76" spans="1:20" s="79" customFormat="1" ht="48.75" customHeight="1" hidden="1">
      <c r="A76" s="65" t="s">
        <v>49</v>
      </c>
      <c r="B76" s="132" t="s">
        <v>184</v>
      </c>
      <c r="C76" s="59"/>
      <c r="D76" s="60"/>
      <c r="E76" s="60" t="s">
        <v>263</v>
      </c>
      <c r="F76" s="60">
        <f>P76</f>
        <v>1660</v>
      </c>
      <c r="G76" s="136" t="s">
        <v>242</v>
      </c>
      <c r="H76" s="60">
        <v>4100</v>
      </c>
      <c r="I76" s="60">
        <v>2440</v>
      </c>
      <c r="J76" s="60"/>
      <c r="K76" s="60"/>
      <c r="L76" s="60"/>
      <c r="M76" s="60"/>
      <c r="N76" s="60">
        <v>0</v>
      </c>
      <c r="O76" s="60"/>
      <c r="P76" s="60">
        <v>1660</v>
      </c>
      <c r="Q76" s="60"/>
      <c r="R76" s="60"/>
      <c r="S76" s="60"/>
      <c r="T76" s="57"/>
    </row>
    <row r="77" spans="1:20" s="79" customFormat="1" ht="42.75" customHeight="1" hidden="1">
      <c r="A77" s="65" t="s">
        <v>49</v>
      </c>
      <c r="B77" s="132" t="s">
        <v>185</v>
      </c>
      <c r="C77" s="59"/>
      <c r="D77" s="60"/>
      <c r="E77" s="60" t="s">
        <v>263</v>
      </c>
      <c r="F77" s="60">
        <f>P77</f>
        <v>109</v>
      </c>
      <c r="G77" s="136" t="s">
        <v>243</v>
      </c>
      <c r="H77" s="60">
        <v>3900</v>
      </c>
      <c r="I77" s="60">
        <v>2360</v>
      </c>
      <c r="J77" s="60"/>
      <c r="K77" s="60"/>
      <c r="L77" s="60"/>
      <c r="M77" s="60"/>
      <c r="N77" s="60"/>
      <c r="O77" s="60"/>
      <c r="P77" s="60">
        <v>109</v>
      </c>
      <c r="Q77" s="60"/>
      <c r="R77" s="60">
        <v>1431</v>
      </c>
      <c r="S77" s="60"/>
      <c r="T77" s="57"/>
    </row>
    <row r="78" spans="1:20" s="79" customFormat="1" ht="39" customHeight="1" hidden="1">
      <c r="A78" s="65" t="s">
        <v>49</v>
      </c>
      <c r="B78" s="132" t="s">
        <v>274</v>
      </c>
      <c r="C78" s="59"/>
      <c r="D78" s="60"/>
      <c r="E78" s="60" t="s">
        <v>263</v>
      </c>
      <c r="F78" s="60">
        <f>P78</f>
        <v>510</v>
      </c>
      <c r="G78" s="136" t="s">
        <v>244</v>
      </c>
      <c r="H78" s="60">
        <v>2300</v>
      </c>
      <c r="I78" s="60">
        <v>1790</v>
      </c>
      <c r="J78" s="60"/>
      <c r="K78" s="60"/>
      <c r="L78" s="60"/>
      <c r="M78" s="60"/>
      <c r="N78" s="60"/>
      <c r="O78" s="60"/>
      <c r="P78" s="60">
        <v>510</v>
      </c>
      <c r="Q78" s="60"/>
      <c r="R78" s="60">
        <v>0</v>
      </c>
      <c r="S78" s="60"/>
      <c r="T78" s="57"/>
    </row>
    <row r="79" spans="1:20" s="79" customFormat="1" ht="48" customHeight="1" hidden="1">
      <c r="A79" s="65" t="s">
        <v>49</v>
      </c>
      <c r="B79" s="132" t="s">
        <v>186</v>
      </c>
      <c r="C79" s="59"/>
      <c r="D79" s="60"/>
      <c r="E79" s="60" t="s">
        <v>263</v>
      </c>
      <c r="F79" s="60">
        <f>P79</f>
        <v>786.9999999999995</v>
      </c>
      <c r="G79" s="136" t="s">
        <v>239</v>
      </c>
      <c r="H79" s="60">
        <v>5700</v>
      </c>
      <c r="I79" s="60">
        <v>2710.0000000000005</v>
      </c>
      <c r="J79" s="60"/>
      <c r="K79" s="60"/>
      <c r="L79" s="60"/>
      <c r="M79" s="60"/>
      <c r="N79" s="60">
        <v>2203</v>
      </c>
      <c r="O79" s="60"/>
      <c r="P79" s="60">
        <v>786.9999999999995</v>
      </c>
      <c r="Q79" s="60"/>
      <c r="R79" s="60"/>
      <c r="S79" s="60"/>
      <c r="T79" s="57"/>
    </row>
    <row r="80" spans="1:20" s="79" customFormat="1" ht="31.5" customHeight="1" hidden="1">
      <c r="A80" s="65" t="s">
        <v>49</v>
      </c>
      <c r="B80" s="132" t="s">
        <v>187</v>
      </c>
      <c r="C80" s="59"/>
      <c r="D80" s="60"/>
      <c r="E80" s="60" t="s">
        <v>263</v>
      </c>
      <c r="F80" s="60">
        <f>P80</f>
        <v>600</v>
      </c>
      <c r="G80" s="136" t="s">
        <v>245</v>
      </c>
      <c r="H80" s="60">
        <v>1000</v>
      </c>
      <c r="I80" s="60">
        <v>400</v>
      </c>
      <c r="J80" s="60"/>
      <c r="K80" s="60"/>
      <c r="L80" s="60"/>
      <c r="M80" s="60"/>
      <c r="N80" s="60"/>
      <c r="O80" s="60"/>
      <c r="P80" s="60">
        <v>600</v>
      </c>
      <c r="Q80" s="60"/>
      <c r="R80" s="60"/>
      <c r="S80" s="60"/>
      <c r="T80" s="57"/>
    </row>
    <row r="81" spans="1:20" s="77" customFormat="1" ht="21" customHeight="1" hidden="1">
      <c r="A81" s="66">
        <v>4</v>
      </c>
      <c r="B81" s="131" t="s">
        <v>13</v>
      </c>
      <c r="C81" s="54"/>
      <c r="D81" s="64"/>
      <c r="E81" s="107">
        <v>1</v>
      </c>
      <c r="F81" s="64">
        <f>F82</f>
        <v>3666</v>
      </c>
      <c r="G81" s="136"/>
      <c r="H81" s="64">
        <v>0</v>
      </c>
      <c r="I81" s="64">
        <v>0</v>
      </c>
      <c r="J81" s="64">
        <v>0</v>
      </c>
      <c r="K81" s="64">
        <v>0</v>
      </c>
      <c r="L81" s="64">
        <v>5460</v>
      </c>
      <c r="M81" s="64">
        <v>1794</v>
      </c>
      <c r="N81" s="64">
        <v>0</v>
      </c>
      <c r="O81" s="64">
        <v>0</v>
      </c>
      <c r="P81" s="64">
        <v>0</v>
      </c>
      <c r="Q81" s="64">
        <v>3666</v>
      </c>
      <c r="R81" s="64">
        <v>0</v>
      </c>
      <c r="S81" s="64"/>
      <c r="T81" s="63"/>
    </row>
    <row r="82" spans="1:20" s="79" customFormat="1" ht="56.25" customHeight="1" hidden="1">
      <c r="A82" s="11" t="s">
        <v>164</v>
      </c>
      <c r="B82" s="132" t="s">
        <v>282</v>
      </c>
      <c r="C82" s="59"/>
      <c r="D82" s="60"/>
      <c r="E82" s="60" t="s">
        <v>263</v>
      </c>
      <c r="F82" s="60">
        <f>Q82</f>
        <v>3666</v>
      </c>
      <c r="G82" s="136" t="s">
        <v>246</v>
      </c>
      <c r="H82" s="60"/>
      <c r="I82" s="60"/>
      <c r="J82" s="60"/>
      <c r="K82" s="60"/>
      <c r="L82" s="60">
        <v>5460</v>
      </c>
      <c r="M82" s="60">
        <v>1794</v>
      </c>
      <c r="N82" s="60"/>
      <c r="O82" s="60"/>
      <c r="P82" s="60"/>
      <c r="Q82" s="60">
        <v>3666</v>
      </c>
      <c r="R82" s="60"/>
      <c r="S82" s="60"/>
      <c r="T82" s="57"/>
    </row>
    <row r="83" spans="1:20" s="74" customFormat="1" ht="27" customHeight="1">
      <c r="A83" s="43">
        <v>5</v>
      </c>
      <c r="B83" s="130" t="s">
        <v>112</v>
      </c>
      <c r="C83" s="52">
        <v>29</v>
      </c>
      <c r="D83" s="62">
        <v>31255.25581395349</v>
      </c>
      <c r="E83" s="111">
        <f>E84+E88+E92+E95+E123+E125+E128+E130+E132+E137+E141+E143+E146+E149+E151+E153</f>
        <v>32</v>
      </c>
      <c r="F83" s="62">
        <f>F84+F88+F92+F95+F123+F125+F128+F130+F132+F137+F141+F143+F146+F149+F151+F153</f>
        <v>31255.227816411683</v>
      </c>
      <c r="G83" s="136" t="s">
        <v>296</v>
      </c>
      <c r="H83" s="62">
        <v>46400</v>
      </c>
      <c r="I83" s="62">
        <v>26510</v>
      </c>
      <c r="J83" s="62">
        <v>0</v>
      </c>
      <c r="K83" s="62">
        <v>0</v>
      </c>
      <c r="L83" s="62">
        <v>14402.5</v>
      </c>
      <c r="M83" s="62">
        <v>7517.299999999999</v>
      </c>
      <c r="N83" s="62">
        <v>6141.9721835883165</v>
      </c>
      <c r="O83" s="62">
        <v>0</v>
      </c>
      <c r="P83" s="62">
        <v>10714.227816411683</v>
      </c>
      <c r="Q83" s="62">
        <v>6885.2</v>
      </c>
      <c r="R83" s="62">
        <v>3033.8</v>
      </c>
      <c r="S83" s="62"/>
      <c r="T83" s="43" t="s">
        <v>84</v>
      </c>
    </row>
    <row r="84" spans="1:20" s="77" customFormat="1" ht="18" customHeight="1" hidden="1">
      <c r="A84" s="63">
        <v>1</v>
      </c>
      <c r="B84" s="131" t="s">
        <v>103</v>
      </c>
      <c r="C84" s="54"/>
      <c r="D84" s="64"/>
      <c r="E84" s="107">
        <v>3</v>
      </c>
      <c r="F84" s="64">
        <f>SUM(F85:F87)</f>
        <v>3442.6</v>
      </c>
      <c r="G84" s="136"/>
      <c r="H84" s="64">
        <v>14500</v>
      </c>
      <c r="I84" s="64">
        <v>7250</v>
      </c>
      <c r="J84" s="64">
        <v>0</v>
      </c>
      <c r="K84" s="64">
        <v>0</v>
      </c>
      <c r="L84" s="64">
        <v>0</v>
      </c>
      <c r="M84" s="64">
        <v>0</v>
      </c>
      <c r="N84" s="64">
        <v>868</v>
      </c>
      <c r="O84" s="64">
        <v>0</v>
      </c>
      <c r="P84" s="64">
        <v>3442.6</v>
      </c>
      <c r="Q84" s="64">
        <v>0</v>
      </c>
      <c r="R84" s="64">
        <v>2939.4</v>
      </c>
      <c r="S84" s="64"/>
      <c r="T84" s="63"/>
    </row>
    <row r="85" spans="1:20" s="79" customFormat="1" ht="42.75" customHeight="1" hidden="1">
      <c r="A85" s="11" t="s">
        <v>164</v>
      </c>
      <c r="B85" s="132" t="s">
        <v>189</v>
      </c>
      <c r="C85" s="59"/>
      <c r="D85" s="60"/>
      <c r="E85" s="60" t="s">
        <v>263</v>
      </c>
      <c r="F85" s="60">
        <f>P85</f>
        <v>1000</v>
      </c>
      <c r="G85" s="136" t="s">
        <v>188</v>
      </c>
      <c r="H85" s="60">
        <v>4900</v>
      </c>
      <c r="I85" s="60">
        <v>2450</v>
      </c>
      <c r="J85" s="60"/>
      <c r="K85" s="60"/>
      <c r="L85" s="60"/>
      <c r="M85" s="60"/>
      <c r="N85" s="60"/>
      <c r="O85" s="60"/>
      <c r="P85" s="60">
        <v>1000</v>
      </c>
      <c r="Q85" s="60"/>
      <c r="R85" s="60">
        <v>1450</v>
      </c>
      <c r="S85" s="60"/>
      <c r="T85" s="57"/>
    </row>
    <row r="86" spans="1:20" s="79" customFormat="1" ht="48.75" customHeight="1" hidden="1">
      <c r="A86" s="11" t="s">
        <v>164</v>
      </c>
      <c r="B86" s="132" t="s">
        <v>190</v>
      </c>
      <c r="C86" s="59"/>
      <c r="D86" s="60"/>
      <c r="E86" s="60" t="s">
        <v>263</v>
      </c>
      <c r="F86" s="60">
        <f>P86</f>
        <v>1332</v>
      </c>
      <c r="G86" s="136" t="s">
        <v>180</v>
      </c>
      <c r="H86" s="60">
        <v>4400</v>
      </c>
      <c r="I86" s="60">
        <v>2200</v>
      </c>
      <c r="J86" s="60"/>
      <c r="K86" s="60"/>
      <c r="L86" s="60"/>
      <c r="M86" s="60"/>
      <c r="N86" s="60">
        <v>868</v>
      </c>
      <c r="O86" s="60"/>
      <c r="P86" s="60">
        <v>1332</v>
      </c>
      <c r="Q86" s="60"/>
      <c r="R86" s="60"/>
      <c r="S86" s="60"/>
      <c r="T86" s="57"/>
    </row>
    <row r="87" spans="1:20" s="79" customFormat="1" ht="43.5" customHeight="1" hidden="1">
      <c r="A87" s="11" t="s">
        <v>164</v>
      </c>
      <c r="B87" s="132" t="s">
        <v>191</v>
      </c>
      <c r="C87" s="59"/>
      <c r="D87" s="60"/>
      <c r="E87" s="60" t="s">
        <v>263</v>
      </c>
      <c r="F87" s="60">
        <f>P87</f>
        <v>1110.6</v>
      </c>
      <c r="G87" s="136" t="s">
        <v>188</v>
      </c>
      <c r="H87" s="60">
        <v>5200</v>
      </c>
      <c r="I87" s="60">
        <v>2600</v>
      </c>
      <c r="J87" s="60"/>
      <c r="K87" s="60"/>
      <c r="L87" s="60"/>
      <c r="M87" s="60"/>
      <c r="N87" s="60"/>
      <c r="O87" s="60"/>
      <c r="P87" s="60">
        <v>1110.6</v>
      </c>
      <c r="Q87" s="60"/>
      <c r="R87" s="60">
        <v>1489.4</v>
      </c>
      <c r="S87" s="60"/>
      <c r="T87" s="57"/>
    </row>
    <row r="88" spans="1:20" s="77" customFormat="1" ht="17.25" customHeight="1" hidden="1">
      <c r="A88" s="63">
        <v>2</v>
      </c>
      <c r="B88" s="131" t="s">
        <v>104</v>
      </c>
      <c r="C88" s="54"/>
      <c r="D88" s="64"/>
      <c r="E88" s="107">
        <v>3</v>
      </c>
      <c r="F88" s="64">
        <f>SUM(F89:F91)</f>
        <v>3442.6</v>
      </c>
      <c r="G88" s="136"/>
      <c r="H88" s="64">
        <v>16000</v>
      </c>
      <c r="I88" s="64">
        <v>10260</v>
      </c>
      <c r="J88" s="64">
        <v>0</v>
      </c>
      <c r="K88" s="64">
        <v>0</v>
      </c>
      <c r="L88" s="64">
        <v>0</v>
      </c>
      <c r="M88" s="64">
        <v>0</v>
      </c>
      <c r="N88" s="64">
        <v>2203</v>
      </c>
      <c r="O88" s="64">
        <v>0</v>
      </c>
      <c r="P88" s="64">
        <v>3442.6</v>
      </c>
      <c r="Q88" s="64">
        <v>0</v>
      </c>
      <c r="R88" s="64">
        <v>94.40000000000009</v>
      </c>
      <c r="S88" s="64"/>
      <c r="T88" s="63"/>
    </row>
    <row r="89" spans="1:20" s="79" customFormat="1" ht="65.25" customHeight="1" hidden="1">
      <c r="A89" s="11" t="s">
        <v>164</v>
      </c>
      <c r="B89" s="132" t="s">
        <v>192</v>
      </c>
      <c r="C89" s="59"/>
      <c r="D89" s="60"/>
      <c r="E89" s="60" t="s">
        <v>263</v>
      </c>
      <c r="F89" s="60">
        <f>P89</f>
        <v>1557</v>
      </c>
      <c r="G89" s="136" t="s">
        <v>239</v>
      </c>
      <c r="H89" s="60">
        <v>9600</v>
      </c>
      <c r="I89" s="60">
        <v>5840</v>
      </c>
      <c r="J89" s="60"/>
      <c r="K89" s="60"/>
      <c r="L89" s="60"/>
      <c r="M89" s="60"/>
      <c r="N89" s="60">
        <v>2203</v>
      </c>
      <c r="O89" s="60"/>
      <c r="P89" s="60">
        <v>1557</v>
      </c>
      <c r="Q89" s="60"/>
      <c r="R89" s="60"/>
      <c r="S89" s="60"/>
      <c r="T89" s="57"/>
    </row>
    <row r="90" spans="1:20" s="79" customFormat="1" ht="45" customHeight="1" hidden="1">
      <c r="A90" s="11" t="s">
        <v>164</v>
      </c>
      <c r="B90" s="132" t="s">
        <v>193</v>
      </c>
      <c r="C90" s="59"/>
      <c r="D90" s="60"/>
      <c r="E90" s="60" t="s">
        <v>263</v>
      </c>
      <c r="F90" s="60">
        <f>P90</f>
        <v>1385.6</v>
      </c>
      <c r="G90" s="136" t="s">
        <v>188</v>
      </c>
      <c r="H90" s="60">
        <v>3900</v>
      </c>
      <c r="I90" s="60">
        <v>2420</v>
      </c>
      <c r="J90" s="60"/>
      <c r="K90" s="60"/>
      <c r="L90" s="60"/>
      <c r="M90" s="60"/>
      <c r="N90" s="60"/>
      <c r="O90" s="60"/>
      <c r="P90" s="60">
        <v>1385.6</v>
      </c>
      <c r="Q90" s="60"/>
      <c r="R90" s="60">
        <v>94.40000000000009</v>
      </c>
      <c r="S90" s="60"/>
      <c r="T90" s="57"/>
    </row>
    <row r="91" spans="1:20" s="79" customFormat="1" ht="31.5" customHeight="1" hidden="1">
      <c r="A91" s="11" t="s">
        <v>164</v>
      </c>
      <c r="B91" s="132" t="s">
        <v>194</v>
      </c>
      <c r="C91" s="59"/>
      <c r="D91" s="60"/>
      <c r="E91" s="60" t="s">
        <v>263</v>
      </c>
      <c r="F91" s="60">
        <f>P91</f>
        <v>500</v>
      </c>
      <c r="G91" s="136" t="s">
        <v>247</v>
      </c>
      <c r="H91" s="60">
        <v>2500</v>
      </c>
      <c r="I91" s="60">
        <v>2000</v>
      </c>
      <c r="J91" s="60"/>
      <c r="K91" s="60"/>
      <c r="L91" s="60"/>
      <c r="M91" s="60"/>
      <c r="N91" s="60"/>
      <c r="O91" s="60"/>
      <c r="P91" s="60">
        <v>500</v>
      </c>
      <c r="Q91" s="60"/>
      <c r="R91" s="60"/>
      <c r="S91" s="60"/>
      <c r="T91" s="57"/>
    </row>
    <row r="92" spans="1:20" s="77" customFormat="1" ht="15" customHeight="1" hidden="1">
      <c r="A92" s="63">
        <v>3</v>
      </c>
      <c r="B92" s="131" t="s">
        <v>105</v>
      </c>
      <c r="C92" s="54"/>
      <c r="D92" s="64"/>
      <c r="E92" s="107">
        <v>2</v>
      </c>
      <c r="F92" s="64">
        <f>SUM(F93:F94)</f>
        <v>3097.0278164116835</v>
      </c>
      <c r="G92" s="136"/>
      <c r="H92" s="64">
        <v>12700</v>
      </c>
      <c r="I92" s="64">
        <v>7400</v>
      </c>
      <c r="J92" s="64">
        <v>0</v>
      </c>
      <c r="K92" s="64">
        <v>0</v>
      </c>
      <c r="L92" s="64">
        <v>0</v>
      </c>
      <c r="M92" s="64">
        <v>0</v>
      </c>
      <c r="N92" s="64">
        <v>2202.9721835883165</v>
      </c>
      <c r="O92" s="64">
        <v>0</v>
      </c>
      <c r="P92" s="64">
        <v>3097.0278164116835</v>
      </c>
      <c r="Q92" s="64">
        <v>0</v>
      </c>
      <c r="R92" s="64">
        <v>0</v>
      </c>
      <c r="S92" s="64"/>
      <c r="T92" s="63"/>
    </row>
    <row r="93" spans="1:20" s="79" customFormat="1" ht="30.75" customHeight="1" hidden="1">
      <c r="A93" s="11" t="s">
        <v>164</v>
      </c>
      <c r="B93" s="132" t="s">
        <v>195</v>
      </c>
      <c r="C93" s="59"/>
      <c r="D93" s="60"/>
      <c r="E93" s="60" t="s">
        <v>263</v>
      </c>
      <c r="F93" s="60">
        <f>P93</f>
        <v>520</v>
      </c>
      <c r="G93" s="136" t="s">
        <v>248</v>
      </c>
      <c r="H93" s="60">
        <v>1400</v>
      </c>
      <c r="I93" s="60">
        <v>880</v>
      </c>
      <c r="J93" s="60"/>
      <c r="K93" s="60"/>
      <c r="L93" s="60"/>
      <c r="M93" s="60"/>
      <c r="N93" s="60">
        <v>0</v>
      </c>
      <c r="O93" s="60"/>
      <c r="P93" s="60">
        <v>520</v>
      </c>
      <c r="Q93" s="60"/>
      <c r="R93" s="60"/>
      <c r="S93" s="60"/>
      <c r="T93" s="57"/>
    </row>
    <row r="94" spans="1:20" s="79" customFormat="1" ht="70.5" customHeight="1" hidden="1">
      <c r="A94" s="11" t="s">
        <v>164</v>
      </c>
      <c r="B94" s="132" t="s">
        <v>196</v>
      </c>
      <c r="C94" s="59"/>
      <c r="D94" s="60"/>
      <c r="E94" s="60" t="s">
        <v>263</v>
      </c>
      <c r="F94" s="60">
        <f>P94</f>
        <v>2577.0278164116835</v>
      </c>
      <c r="G94" s="136" t="s">
        <v>239</v>
      </c>
      <c r="H94" s="60">
        <v>11300</v>
      </c>
      <c r="I94" s="60">
        <v>6520</v>
      </c>
      <c r="J94" s="60"/>
      <c r="K94" s="60"/>
      <c r="L94" s="60"/>
      <c r="M94" s="60"/>
      <c r="N94" s="60">
        <v>2202.9721835883165</v>
      </c>
      <c r="O94" s="60"/>
      <c r="P94" s="60">
        <v>2577.0278164116835</v>
      </c>
      <c r="Q94" s="60"/>
      <c r="R94" s="60"/>
      <c r="S94" s="60"/>
      <c r="T94" s="57"/>
    </row>
    <row r="95" spans="1:20" s="77" customFormat="1" ht="18" customHeight="1" hidden="1">
      <c r="A95" s="63">
        <v>4</v>
      </c>
      <c r="B95" s="131" t="s">
        <v>106</v>
      </c>
      <c r="C95" s="54"/>
      <c r="D95" s="64"/>
      <c r="E95" s="107">
        <v>4</v>
      </c>
      <c r="F95" s="64">
        <f>SUM(F96:F122)</f>
        <v>1732</v>
      </c>
      <c r="G95" s="136"/>
      <c r="H95" s="64">
        <v>3200</v>
      </c>
      <c r="I95" s="64">
        <v>1600</v>
      </c>
      <c r="J95" s="64">
        <v>0</v>
      </c>
      <c r="K95" s="64">
        <v>0</v>
      </c>
      <c r="L95" s="64">
        <v>0</v>
      </c>
      <c r="M95" s="64">
        <v>0</v>
      </c>
      <c r="N95" s="64">
        <v>868</v>
      </c>
      <c r="O95" s="64">
        <v>0</v>
      </c>
      <c r="P95" s="64">
        <v>732</v>
      </c>
      <c r="Q95" s="64">
        <v>0</v>
      </c>
      <c r="R95" s="64">
        <v>0</v>
      </c>
      <c r="S95" s="64"/>
      <c r="T95" s="63"/>
    </row>
    <row r="96" spans="1:20" s="79" customFormat="1" ht="44.25" customHeight="1" hidden="1">
      <c r="A96" s="11" t="s">
        <v>164</v>
      </c>
      <c r="B96" s="132" t="s">
        <v>197</v>
      </c>
      <c r="C96" s="59"/>
      <c r="D96" s="60"/>
      <c r="E96" s="60" t="s">
        <v>263</v>
      </c>
      <c r="F96" s="60">
        <f>P96</f>
        <v>132</v>
      </c>
      <c r="G96" s="136" t="s">
        <v>239</v>
      </c>
      <c r="H96" s="60">
        <v>2000</v>
      </c>
      <c r="I96" s="60">
        <v>1000</v>
      </c>
      <c r="J96" s="60"/>
      <c r="K96" s="60"/>
      <c r="L96" s="60"/>
      <c r="M96" s="60"/>
      <c r="N96" s="60">
        <v>868</v>
      </c>
      <c r="O96" s="60"/>
      <c r="P96" s="60">
        <v>132</v>
      </c>
      <c r="Q96" s="60"/>
      <c r="R96" s="60"/>
      <c r="S96" s="60"/>
      <c r="T96" s="57"/>
    </row>
    <row r="97" spans="1:20" s="79" customFormat="1" ht="29.25" customHeight="1" hidden="1">
      <c r="A97" s="11" t="s">
        <v>164</v>
      </c>
      <c r="B97" s="132" t="s">
        <v>198</v>
      </c>
      <c r="C97" s="59"/>
      <c r="D97" s="60"/>
      <c r="E97" s="60" t="s">
        <v>263</v>
      </c>
      <c r="F97" s="60">
        <f>P97</f>
        <v>600</v>
      </c>
      <c r="G97" s="136" t="s">
        <v>244</v>
      </c>
      <c r="H97" s="60">
        <v>1200</v>
      </c>
      <c r="I97" s="60">
        <v>600</v>
      </c>
      <c r="J97" s="60"/>
      <c r="K97" s="60"/>
      <c r="L97" s="60"/>
      <c r="M97" s="60"/>
      <c r="N97" s="60"/>
      <c r="O97" s="60"/>
      <c r="P97" s="60">
        <v>600</v>
      </c>
      <c r="Q97" s="60"/>
      <c r="R97" s="60"/>
      <c r="S97" s="60"/>
      <c r="T97" s="57"/>
    </row>
    <row r="98" spans="1:20" s="79" customFormat="1" ht="25.5" customHeight="1" hidden="1">
      <c r="A98" s="11" t="s">
        <v>164</v>
      </c>
      <c r="B98" s="133"/>
      <c r="C98" s="28"/>
      <c r="D98" s="29"/>
      <c r="E98" s="29"/>
      <c r="F98" s="29"/>
      <c r="G98" s="136"/>
      <c r="H98" s="29"/>
      <c r="I98" s="29"/>
      <c r="J98" s="29"/>
      <c r="K98" s="29"/>
      <c r="L98" s="29"/>
      <c r="M98" s="29"/>
      <c r="N98" s="29"/>
      <c r="O98" s="29"/>
      <c r="P98" s="29"/>
      <c r="Q98" s="29"/>
      <c r="R98" s="29"/>
      <c r="S98" s="29"/>
      <c r="T98" s="11"/>
    </row>
    <row r="99" spans="1:20" s="79" customFormat="1" ht="25.5" customHeight="1" hidden="1">
      <c r="A99" s="11" t="s">
        <v>164</v>
      </c>
      <c r="B99" s="133"/>
      <c r="C99" s="28"/>
      <c r="D99" s="29"/>
      <c r="E99" s="29"/>
      <c r="F99" s="29"/>
      <c r="G99" s="136"/>
      <c r="H99" s="29"/>
      <c r="I99" s="29"/>
      <c r="J99" s="29"/>
      <c r="K99" s="29"/>
      <c r="L99" s="29"/>
      <c r="M99" s="29"/>
      <c r="N99" s="29"/>
      <c r="O99" s="29"/>
      <c r="P99" s="29"/>
      <c r="Q99" s="29"/>
      <c r="R99" s="29"/>
      <c r="S99" s="29"/>
      <c r="T99" s="11"/>
    </row>
    <row r="100" spans="1:20" s="79" customFormat="1" ht="25.5" customHeight="1" hidden="1">
      <c r="A100" s="11" t="s">
        <v>164</v>
      </c>
      <c r="B100" s="133"/>
      <c r="C100" s="28"/>
      <c r="D100" s="29"/>
      <c r="E100" s="29"/>
      <c r="F100" s="29"/>
      <c r="G100" s="136"/>
      <c r="H100" s="29"/>
      <c r="I100" s="29"/>
      <c r="J100" s="29"/>
      <c r="K100" s="29"/>
      <c r="L100" s="29"/>
      <c r="M100" s="29"/>
      <c r="N100" s="29"/>
      <c r="O100" s="29"/>
      <c r="P100" s="29"/>
      <c r="Q100" s="29"/>
      <c r="R100" s="29"/>
      <c r="S100" s="29"/>
      <c r="T100" s="11"/>
    </row>
    <row r="101" spans="1:20" s="79" customFormat="1" ht="25.5" customHeight="1" hidden="1">
      <c r="A101" s="11" t="s">
        <v>164</v>
      </c>
      <c r="B101" s="133"/>
      <c r="C101" s="28"/>
      <c r="D101" s="29"/>
      <c r="E101" s="29"/>
      <c r="F101" s="29"/>
      <c r="G101" s="136"/>
      <c r="H101" s="29"/>
      <c r="I101" s="29"/>
      <c r="J101" s="29"/>
      <c r="K101" s="29"/>
      <c r="L101" s="29"/>
      <c r="M101" s="29"/>
      <c r="N101" s="29"/>
      <c r="O101" s="29"/>
      <c r="P101" s="29"/>
      <c r="Q101" s="29"/>
      <c r="R101" s="29"/>
      <c r="S101" s="29"/>
      <c r="T101" s="11"/>
    </row>
    <row r="102" spans="1:20" s="79" customFormat="1" ht="12.75" hidden="1">
      <c r="A102" s="11" t="s">
        <v>164</v>
      </c>
      <c r="B102" s="133"/>
      <c r="C102" s="28"/>
      <c r="D102" s="29"/>
      <c r="E102" s="29"/>
      <c r="F102" s="29"/>
      <c r="G102" s="136"/>
      <c r="H102" s="29"/>
      <c r="I102" s="29"/>
      <c r="J102" s="29"/>
      <c r="K102" s="29"/>
      <c r="L102" s="29"/>
      <c r="M102" s="29"/>
      <c r="N102" s="29"/>
      <c r="O102" s="29"/>
      <c r="P102" s="29"/>
      <c r="Q102" s="29"/>
      <c r="R102" s="29"/>
      <c r="S102" s="29"/>
      <c r="T102" s="11"/>
    </row>
    <row r="103" spans="1:20" s="79" customFormat="1" ht="12.75" hidden="1">
      <c r="A103" s="11" t="s">
        <v>164</v>
      </c>
      <c r="B103" s="133"/>
      <c r="C103" s="28"/>
      <c r="D103" s="29"/>
      <c r="E103" s="29"/>
      <c r="F103" s="29"/>
      <c r="G103" s="136"/>
      <c r="H103" s="29"/>
      <c r="I103" s="29"/>
      <c r="J103" s="29"/>
      <c r="K103" s="29"/>
      <c r="L103" s="29"/>
      <c r="M103" s="29"/>
      <c r="N103" s="29"/>
      <c r="O103" s="29"/>
      <c r="P103" s="29"/>
      <c r="Q103" s="29"/>
      <c r="R103" s="29"/>
      <c r="S103" s="29"/>
      <c r="T103" s="11"/>
    </row>
    <row r="104" spans="1:20" s="79" customFormat="1" ht="12.75" hidden="1">
      <c r="A104" s="11" t="s">
        <v>164</v>
      </c>
      <c r="B104" s="133"/>
      <c r="C104" s="28"/>
      <c r="D104" s="29"/>
      <c r="E104" s="29"/>
      <c r="F104" s="29"/>
      <c r="G104" s="136"/>
      <c r="H104" s="29"/>
      <c r="I104" s="29"/>
      <c r="J104" s="29"/>
      <c r="K104" s="29"/>
      <c r="L104" s="29"/>
      <c r="M104" s="29"/>
      <c r="N104" s="29"/>
      <c r="O104" s="29"/>
      <c r="P104" s="29"/>
      <c r="Q104" s="29"/>
      <c r="R104" s="29"/>
      <c r="S104" s="29"/>
      <c r="T104" s="11"/>
    </row>
    <row r="105" spans="1:20" s="79" customFormat="1" ht="12.75" hidden="1">
      <c r="A105" s="11" t="s">
        <v>164</v>
      </c>
      <c r="B105" s="133"/>
      <c r="C105" s="28"/>
      <c r="D105" s="29"/>
      <c r="E105" s="29"/>
      <c r="F105" s="29"/>
      <c r="G105" s="136"/>
      <c r="H105" s="29"/>
      <c r="I105" s="29"/>
      <c r="J105" s="29"/>
      <c r="K105" s="29"/>
      <c r="L105" s="29"/>
      <c r="M105" s="29"/>
      <c r="N105" s="29"/>
      <c r="O105" s="29"/>
      <c r="P105" s="29"/>
      <c r="Q105" s="29"/>
      <c r="R105" s="29"/>
      <c r="S105" s="29"/>
      <c r="T105" s="11"/>
    </row>
    <row r="106" spans="1:20" s="79" customFormat="1" ht="12.75" hidden="1">
      <c r="A106" s="11" t="s">
        <v>164</v>
      </c>
      <c r="B106" s="133"/>
      <c r="C106" s="28"/>
      <c r="D106" s="29"/>
      <c r="E106" s="29"/>
      <c r="F106" s="29"/>
      <c r="G106" s="136"/>
      <c r="H106" s="29"/>
      <c r="I106" s="29"/>
      <c r="J106" s="29"/>
      <c r="K106" s="29"/>
      <c r="L106" s="29"/>
      <c r="M106" s="29"/>
      <c r="N106" s="29"/>
      <c r="O106" s="29"/>
      <c r="P106" s="29"/>
      <c r="Q106" s="29"/>
      <c r="R106" s="29"/>
      <c r="S106" s="29"/>
      <c r="T106" s="11"/>
    </row>
    <row r="107" spans="1:20" s="79" customFormat="1" ht="12.75" hidden="1">
      <c r="A107" s="11" t="s">
        <v>164</v>
      </c>
      <c r="B107" s="133"/>
      <c r="C107" s="28"/>
      <c r="D107" s="29"/>
      <c r="E107" s="29"/>
      <c r="F107" s="29"/>
      <c r="G107" s="136"/>
      <c r="H107" s="29"/>
      <c r="I107" s="29"/>
      <c r="J107" s="29"/>
      <c r="K107" s="29"/>
      <c r="L107" s="29"/>
      <c r="M107" s="29"/>
      <c r="N107" s="29"/>
      <c r="O107" s="29"/>
      <c r="P107" s="29"/>
      <c r="Q107" s="29"/>
      <c r="R107" s="29"/>
      <c r="S107" s="29"/>
      <c r="T107" s="11"/>
    </row>
    <row r="108" spans="1:20" s="79" customFormat="1" ht="12.75" hidden="1">
      <c r="A108" s="11" t="s">
        <v>164</v>
      </c>
      <c r="B108" s="133"/>
      <c r="C108" s="28"/>
      <c r="D108" s="29"/>
      <c r="E108" s="29"/>
      <c r="F108" s="29"/>
      <c r="G108" s="136"/>
      <c r="H108" s="29"/>
      <c r="I108" s="29"/>
      <c r="J108" s="29"/>
      <c r="K108" s="29"/>
      <c r="L108" s="29"/>
      <c r="M108" s="29"/>
      <c r="N108" s="29"/>
      <c r="O108" s="29"/>
      <c r="P108" s="29"/>
      <c r="Q108" s="29"/>
      <c r="R108" s="29"/>
      <c r="S108" s="29"/>
      <c r="T108" s="11"/>
    </row>
    <row r="109" spans="1:20" s="79" customFormat="1" ht="12.75" hidden="1">
      <c r="A109" s="11" t="s">
        <v>164</v>
      </c>
      <c r="B109" s="133"/>
      <c r="C109" s="28"/>
      <c r="D109" s="29"/>
      <c r="E109" s="29"/>
      <c r="F109" s="29"/>
      <c r="G109" s="136"/>
      <c r="H109" s="29"/>
      <c r="I109" s="29"/>
      <c r="J109" s="29"/>
      <c r="K109" s="29"/>
      <c r="L109" s="29"/>
      <c r="M109" s="29"/>
      <c r="N109" s="29"/>
      <c r="O109" s="29"/>
      <c r="P109" s="29"/>
      <c r="Q109" s="29"/>
      <c r="R109" s="29"/>
      <c r="S109" s="29"/>
      <c r="T109" s="11"/>
    </row>
    <row r="110" spans="1:20" s="79" customFormat="1" ht="12.75" hidden="1">
      <c r="A110" s="11" t="s">
        <v>164</v>
      </c>
      <c r="B110" s="133"/>
      <c r="C110" s="28"/>
      <c r="D110" s="29"/>
      <c r="E110" s="29"/>
      <c r="F110" s="29"/>
      <c r="G110" s="136"/>
      <c r="H110" s="29"/>
      <c r="I110" s="29"/>
      <c r="J110" s="29"/>
      <c r="K110" s="29"/>
      <c r="L110" s="29"/>
      <c r="M110" s="29"/>
      <c r="N110" s="29"/>
      <c r="O110" s="29"/>
      <c r="P110" s="29"/>
      <c r="Q110" s="29"/>
      <c r="R110" s="29"/>
      <c r="S110" s="29"/>
      <c r="T110" s="11"/>
    </row>
    <row r="111" spans="1:20" s="79" customFormat="1" ht="12.75" hidden="1">
      <c r="A111" s="11" t="s">
        <v>164</v>
      </c>
      <c r="B111" s="133"/>
      <c r="C111" s="28"/>
      <c r="D111" s="29"/>
      <c r="E111" s="29"/>
      <c r="F111" s="29"/>
      <c r="G111" s="136"/>
      <c r="H111" s="29"/>
      <c r="I111" s="29"/>
      <c r="J111" s="29"/>
      <c r="K111" s="29"/>
      <c r="L111" s="29"/>
      <c r="M111" s="29"/>
      <c r="N111" s="29"/>
      <c r="O111" s="29"/>
      <c r="P111" s="29"/>
      <c r="Q111" s="29"/>
      <c r="R111" s="29"/>
      <c r="S111" s="29"/>
      <c r="T111" s="11"/>
    </row>
    <row r="112" spans="1:20" s="79" customFormat="1" ht="12.75" hidden="1">
      <c r="A112" s="11" t="s">
        <v>164</v>
      </c>
      <c r="B112" s="133"/>
      <c r="C112" s="28"/>
      <c r="D112" s="29"/>
      <c r="E112" s="29"/>
      <c r="F112" s="29"/>
      <c r="G112" s="136"/>
      <c r="H112" s="29"/>
      <c r="I112" s="29"/>
      <c r="J112" s="29"/>
      <c r="K112" s="29"/>
      <c r="L112" s="29"/>
      <c r="M112" s="29"/>
      <c r="N112" s="29"/>
      <c r="O112" s="29"/>
      <c r="P112" s="29"/>
      <c r="Q112" s="29"/>
      <c r="R112" s="29"/>
      <c r="S112" s="29"/>
      <c r="T112" s="11"/>
    </row>
    <row r="113" spans="1:20" s="79" customFormat="1" ht="12.75" hidden="1">
      <c r="A113" s="11" t="s">
        <v>164</v>
      </c>
      <c r="B113" s="133"/>
      <c r="C113" s="28"/>
      <c r="D113" s="29"/>
      <c r="E113" s="29"/>
      <c r="F113" s="29"/>
      <c r="G113" s="136"/>
      <c r="H113" s="29"/>
      <c r="I113" s="29"/>
      <c r="J113" s="29"/>
      <c r="K113" s="29"/>
      <c r="L113" s="29"/>
      <c r="M113" s="29"/>
      <c r="N113" s="29"/>
      <c r="O113" s="29"/>
      <c r="P113" s="29"/>
      <c r="Q113" s="29"/>
      <c r="R113" s="29"/>
      <c r="S113" s="29"/>
      <c r="T113" s="11"/>
    </row>
    <row r="114" spans="1:20" s="79" customFormat="1" ht="12.75" hidden="1">
      <c r="A114" s="11" t="s">
        <v>164</v>
      </c>
      <c r="B114" s="133"/>
      <c r="C114" s="28"/>
      <c r="D114" s="29"/>
      <c r="E114" s="29"/>
      <c r="F114" s="29"/>
      <c r="G114" s="136"/>
      <c r="H114" s="29"/>
      <c r="I114" s="29"/>
      <c r="J114" s="29"/>
      <c r="K114" s="29"/>
      <c r="L114" s="29"/>
      <c r="M114" s="29"/>
      <c r="N114" s="29"/>
      <c r="O114" s="29"/>
      <c r="P114" s="29"/>
      <c r="Q114" s="29"/>
      <c r="R114" s="29"/>
      <c r="S114" s="29"/>
      <c r="T114" s="11"/>
    </row>
    <row r="115" spans="1:20" s="79" customFormat="1" ht="12.75" hidden="1">
      <c r="A115" s="11" t="s">
        <v>164</v>
      </c>
      <c r="B115" s="133"/>
      <c r="C115" s="28"/>
      <c r="D115" s="29"/>
      <c r="E115" s="29"/>
      <c r="F115" s="29"/>
      <c r="G115" s="136"/>
      <c r="H115" s="29"/>
      <c r="I115" s="29"/>
      <c r="J115" s="29"/>
      <c r="K115" s="29"/>
      <c r="L115" s="29"/>
      <c r="M115" s="29"/>
      <c r="N115" s="29"/>
      <c r="O115" s="29"/>
      <c r="P115" s="29"/>
      <c r="Q115" s="29"/>
      <c r="R115" s="29"/>
      <c r="S115" s="29"/>
      <c r="T115" s="11"/>
    </row>
    <row r="116" spans="1:20" s="79" customFormat="1" ht="12.75" hidden="1">
      <c r="A116" s="11" t="s">
        <v>164</v>
      </c>
      <c r="B116" s="133"/>
      <c r="C116" s="28"/>
      <c r="D116" s="29"/>
      <c r="E116" s="29"/>
      <c r="F116" s="29"/>
      <c r="G116" s="136"/>
      <c r="H116" s="29"/>
      <c r="I116" s="29"/>
      <c r="J116" s="29"/>
      <c r="K116" s="29"/>
      <c r="L116" s="29"/>
      <c r="M116" s="29"/>
      <c r="N116" s="29"/>
      <c r="O116" s="29"/>
      <c r="P116" s="29"/>
      <c r="Q116" s="29"/>
      <c r="R116" s="29"/>
      <c r="S116" s="29"/>
      <c r="T116" s="11"/>
    </row>
    <row r="117" spans="1:20" s="79" customFormat="1" ht="12.75" hidden="1">
      <c r="A117" s="11" t="s">
        <v>164</v>
      </c>
      <c r="B117" s="133"/>
      <c r="C117" s="28"/>
      <c r="D117" s="29"/>
      <c r="E117" s="29"/>
      <c r="F117" s="29"/>
      <c r="G117" s="136"/>
      <c r="H117" s="29"/>
      <c r="I117" s="29"/>
      <c r="J117" s="29"/>
      <c r="K117" s="29"/>
      <c r="L117" s="29"/>
      <c r="M117" s="29"/>
      <c r="N117" s="29"/>
      <c r="O117" s="29"/>
      <c r="P117" s="29"/>
      <c r="Q117" s="29"/>
      <c r="R117" s="29"/>
      <c r="S117" s="29"/>
      <c r="T117" s="11"/>
    </row>
    <row r="118" spans="1:20" s="79" customFormat="1" ht="12.75" hidden="1">
      <c r="A118" s="11" t="s">
        <v>164</v>
      </c>
      <c r="B118" s="133"/>
      <c r="C118" s="28"/>
      <c r="D118" s="29"/>
      <c r="E118" s="29"/>
      <c r="F118" s="29"/>
      <c r="G118" s="136"/>
      <c r="H118" s="29"/>
      <c r="I118" s="29"/>
      <c r="J118" s="29"/>
      <c r="K118" s="29"/>
      <c r="L118" s="29"/>
      <c r="M118" s="29"/>
      <c r="N118" s="29"/>
      <c r="O118" s="29"/>
      <c r="P118" s="29"/>
      <c r="Q118" s="29"/>
      <c r="R118" s="29"/>
      <c r="S118" s="29"/>
      <c r="T118" s="11"/>
    </row>
    <row r="119" spans="1:20" s="79" customFormat="1" ht="12.75" hidden="1">
      <c r="A119" s="11" t="s">
        <v>164</v>
      </c>
      <c r="B119" s="133"/>
      <c r="C119" s="28"/>
      <c r="D119" s="29"/>
      <c r="E119" s="29"/>
      <c r="F119" s="29"/>
      <c r="G119" s="136"/>
      <c r="H119" s="29"/>
      <c r="I119" s="29"/>
      <c r="J119" s="29"/>
      <c r="K119" s="29"/>
      <c r="L119" s="29"/>
      <c r="M119" s="29"/>
      <c r="N119" s="29"/>
      <c r="O119" s="29"/>
      <c r="P119" s="29"/>
      <c r="Q119" s="29"/>
      <c r="R119" s="29"/>
      <c r="S119" s="29"/>
      <c r="T119" s="11"/>
    </row>
    <row r="120" spans="1:20" s="79" customFormat="1" ht="12.75" hidden="1">
      <c r="A120" s="11" t="s">
        <v>164</v>
      </c>
      <c r="B120" s="133"/>
      <c r="C120" s="28"/>
      <c r="D120" s="29"/>
      <c r="E120" s="29"/>
      <c r="F120" s="29"/>
      <c r="G120" s="136"/>
      <c r="H120" s="29"/>
      <c r="I120" s="29"/>
      <c r="J120" s="29"/>
      <c r="K120" s="29"/>
      <c r="L120" s="29"/>
      <c r="M120" s="29"/>
      <c r="N120" s="29"/>
      <c r="O120" s="29"/>
      <c r="P120" s="29"/>
      <c r="Q120" s="29"/>
      <c r="R120" s="29"/>
      <c r="S120" s="29"/>
      <c r="T120" s="11"/>
    </row>
    <row r="121" spans="1:20" s="95" customFormat="1" ht="17.25" customHeight="1" hidden="1">
      <c r="A121" s="57" t="s">
        <v>164</v>
      </c>
      <c r="B121" s="132" t="str">
        <f>'[8]Sheet1 (2)'!$G$23</f>
        <v>Xây dựng công trình phụ trợ phân hiệu An Lập, trường mầm non Thái Bình,</v>
      </c>
      <c r="C121" s="59"/>
      <c r="D121" s="60"/>
      <c r="E121" s="60" t="s">
        <v>263</v>
      </c>
      <c r="F121" s="60">
        <f>'[8]Sheet1 (2)'!$F$23</f>
        <v>300</v>
      </c>
      <c r="G121" s="136"/>
      <c r="H121" s="60"/>
      <c r="I121" s="60"/>
      <c r="J121" s="60"/>
      <c r="K121" s="60"/>
      <c r="L121" s="60"/>
      <c r="M121" s="60"/>
      <c r="N121" s="60"/>
      <c r="O121" s="60"/>
      <c r="P121" s="60"/>
      <c r="Q121" s="60"/>
      <c r="R121" s="60"/>
      <c r="S121" s="60"/>
      <c r="T121" s="57"/>
    </row>
    <row r="122" spans="1:20" s="95" customFormat="1" ht="18" customHeight="1" hidden="1">
      <c r="A122" s="57" t="s">
        <v>164</v>
      </c>
      <c r="B122" s="132" t="str">
        <f>'[7]KH 2021-2022'!$B$17</f>
        <v>Xây dựng cầu tràn liên hợp thôn 7, xã Thái Bình</v>
      </c>
      <c r="C122" s="59"/>
      <c r="D122" s="60"/>
      <c r="E122" s="60" t="s">
        <v>263</v>
      </c>
      <c r="F122" s="60">
        <f>'[8]Sheet1 (2)'!$F$24</f>
        <v>700</v>
      </c>
      <c r="G122" s="136"/>
      <c r="H122" s="60"/>
      <c r="I122" s="60"/>
      <c r="J122" s="60"/>
      <c r="K122" s="60"/>
      <c r="L122" s="60"/>
      <c r="M122" s="60"/>
      <c r="N122" s="60"/>
      <c r="O122" s="60"/>
      <c r="P122" s="60"/>
      <c r="Q122" s="60"/>
      <c r="R122" s="60"/>
      <c r="S122" s="60"/>
      <c r="T122" s="57"/>
    </row>
    <row r="123" spans="1:20" s="77" customFormat="1" ht="18" customHeight="1" hidden="1">
      <c r="A123" s="27">
        <v>5</v>
      </c>
      <c r="B123" s="134" t="s">
        <v>17</v>
      </c>
      <c r="C123" s="26"/>
      <c r="D123" s="30"/>
      <c r="E123" s="109">
        <v>1</v>
      </c>
      <c r="F123" s="30">
        <f>F124</f>
        <v>3442.6</v>
      </c>
      <c r="G123" s="136"/>
      <c r="H123" s="30">
        <v>0</v>
      </c>
      <c r="I123" s="30">
        <v>0</v>
      </c>
      <c r="J123" s="30">
        <v>0</v>
      </c>
      <c r="K123" s="30">
        <v>0</v>
      </c>
      <c r="L123" s="30">
        <v>6815</v>
      </c>
      <c r="M123" s="30">
        <v>3372.4</v>
      </c>
      <c r="N123" s="30">
        <v>0</v>
      </c>
      <c r="O123" s="30">
        <v>0</v>
      </c>
      <c r="P123" s="30">
        <v>0</v>
      </c>
      <c r="Q123" s="30">
        <v>3442.6</v>
      </c>
      <c r="R123" s="30">
        <v>0</v>
      </c>
      <c r="S123" s="30"/>
      <c r="T123" s="27"/>
    </row>
    <row r="124" spans="1:20" s="79" customFormat="1" ht="57.75" customHeight="1" hidden="1">
      <c r="A124" s="11" t="s">
        <v>164</v>
      </c>
      <c r="B124" s="133" t="s">
        <v>199</v>
      </c>
      <c r="C124" s="28"/>
      <c r="D124" s="29"/>
      <c r="E124" s="60" t="s">
        <v>263</v>
      </c>
      <c r="F124" s="29">
        <f>Q124</f>
        <v>3442.6</v>
      </c>
      <c r="G124" s="136" t="s">
        <v>200</v>
      </c>
      <c r="H124" s="29"/>
      <c r="I124" s="29"/>
      <c r="J124" s="29"/>
      <c r="K124" s="29"/>
      <c r="L124" s="29">
        <v>6815</v>
      </c>
      <c r="M124" s="29">
        <v>3372.4</v>
      </c>
      <c r="N124" s="29"/>
      <c r="O124" s="29"/>
      <c r="P124" s="29"/>
      <c r="Q124" s="29">
        <v>3442.6</v>
      </c>
      <c r="R124" s="29"/>
      <c r="S124" s="29"/>
      <c r="T124" s="11"/>
    </row>
    <row r="125" spans="1:20" s="77" customFormat="1" ht="18" customHeight="1" hidden="1">
      <c r="A125" s="27">
        <v>6</v>
      </c>
      <c r="B125" s="134" t="s">
        <v>110</v>
      </c>
      <c r="C125" s="26"/>
      <c r="D125" s="30"/>
      <c r="E125" s="109">
        <v>2</v>
      </c>
      <c r="F125" s="30">
        <f>SUM(F126:F127)</f>
        <v>3442.6</v>
      </c>
      <c r="G125" s="136"/>
      <c r="H125" s="30">
        <v>0</v>
      </c>
      <c r="I125" s="30">
        <v>0</v>
      </c>
      <c r="J125" s="30">
        <v>0</v>
      </c>
      <c r="K125" s="30">
        <v>0</v>
      </c>
      <c r="L125" s="30">
        <v>7587.5</v>
      </c>
      <c r="M125" s="30">
        <v>4144.9</v>
      </c>
      <c r="N125" s="30">
        <v>0</v>
      </c>
      <c r="O125" s="30">
        <v>0</v>
      </c>
      <c r="P125" s="30">
        <v>0</v>
      </c>
      <c r="Q125" s="30">
        <v>3442.6</v>
      </c>
      <c r="R125" s="30">
        <v>0</v>
      </c>
      <c r="S125" s="30"/>
      <c r="T125" s="27"/>
    </row>
    <row r="126" spans="1:21" s="79" customFormat="1" ht="42" customHeight="1" hidden="1">
      <c r="A126" s="11" t="s">
        <v>164</v>
      </c>
      <c r="B126" s="133" t="s">
        <v>201</v>
      </c>
      <c r="C126" s="28"/>
      <c r="D126" s="29"/>
      <c r="E126" s="60" t="s">
        <v>263</v>
      </c>
      <c r="F126" s="29">
        <f>Q126</f>
        <v>1358.6</v>
      </c>
      <c r="G126" s="136" t="s">
        <v>249</v>
      </c>
      <c r="H126" s="29"/>
      <c r="I126" s="29"/>
      <c r="J126" s="29"/>
      <c r="K126" s="29"/>
      <c r="L126" s="29">
        <v>2943.5</v>
      </c>
      <c r="M126" s="29">
        <v>1584.9</v>
      </c>
      <c r="N126" s="29"/>
      <c r="O126" s="29"/>
      <c r="P126" s="29"/>
      <c r="Q126" s="29">
        <v>1358.6</v>
      </c>
      <c r="R126" s="29"/>
      <c r="S126" s="29"/>
      <c r="T126" s="11"/>
      <c r="U126" s="93"/>
    </row>
    <row r="127" spans="1:21" s="79" customFormat="1" ht="41.25" customHeight="1" hidden="1">
      <c r="A127" s="11" t="s">
        <v>164</v>
      </c>
      <c r="B127" s="133" t="s">
        <v>202</v>
      </c>
      <c r="C127" s="28"/>
      <c r="D127" s="29"/>
      <c r="E127" s="60" t="s">
        <v>263</v>
      </c>
      <c r="F127" s="29">
        <f>Q127</f>
        <v>2084</v>
      </c>
      <c r="G127" s="136" t="s">
        <v>250</v>
      </c>
      <c r="H127" s="29"/>
      <c r="I127" s="29"/>
      <c r="J127" s="29"/>
      <c r="K127" s="29"/>
      <c r="L127" s="29">
        <v>4644</v>
      </c>
      <c r="M127" s="29">
        <v>2560</v>
      </c>
      <c r="N127" s="29"/>
      <c r="O127" s="29"/>
      <c r="P127" s="29"/>
      <c r="Q127" s="29">
        <v>2084</v>
      </c>
      <c r="R127" s="29"/>
      <c r="S127" s="29"/>
      <c r="T127" s="11"/>
      <c r="U127" s="93"/>
    </row>
    <row r="128" spans="1:21" s="77" customFormat="1" ht="17.25" customHeight="1" hidden="1">
      <c r="A128" s="27">
        <v>7</v>
      </c>
      <c r="B128" s="134" t="str">
        <f>'[7]KH 2021-2022'!$C$8</f>
        <v>Xã Mỹ Bằng</v>
      </c>
      <c r="C128" s="26"/>
      <c r="D128" s="30"/>
      <c r="E128" s="109">
        <v>1</v>
      </c>
      <c r="F128" s="30">
        <f>F129</f>
        <v>846</v>
      </c>
      <c r="G128" s="136"/>
      <c r="H128" s="30"/>
      <c r="I128" s="30"/>
      <c r="J128" s="30"/>
      <c r="K128" s="30"/>
      <c r="L128" s="30"/>
      <c r="M128" s="30"/>
      <c r="N128" s="30"/>
      <c r="O128" s="30"/>
      <c r="P128" s="30"/>
      <c r="Q128" s="30"/>
      <c r="R128" s="30"/>
      <c r="S128" s="30"/>
      <c r="T128" s="27"/>
      <c r="U128" s="103"/>
    </row>
    <row r="129" spans="1:21" s="79" customFormat="1" ht="27" customHeight="1" hidden="1">
      <c r="A129" s="11" t="s">
        <v>164</v>
      </c>
      <c r="B129" s="133" t="str">
        <f>'[7]KH 2021-2022'!$B$8</f>
        <v>Xây dựng 03 phòng học và các phòng hỗ trợ học tập Trường Tiểu học Y Bằng, xã Mỹ Bằng</v>
      </c>
      <c r="C129" s="28"/>
      <c r="D129" s="29"/>
      <c r="E129" s="60" t="s">
        <v>263</v>
      </c>
      <c r="F129" s="29">
        <f>'[7]KH 2021-2022'!$D$8</f>
        <v>846</v>
      </c>
      <c r="G129" s="136"/>
      <c r="H129" s="29"/>
      <c r="I129" s="29"/>
      <c r="J129" s="29"/>
      <c r="K129" s="29"/>
      <c r="L129" s="29"/>
      <c r="M129" s="29"/>
      <c r="N129" s="29"/>
      <c r="O129" s="29"/>
      <c r="P129" s="29"/>
      <c r="Q129" s="29"/>
      <c r="R129" s="29"/>
      <c r="S129" s="29"/>
      <c r="T129" s="11"/>
      <c r="U129" s="93"/>
    </row>
    <row r="130" spans="1:21" s="77" customFormat="1" ht="17.25" customHeight="1" hidden="1">
      <c r="A130" s="27">
        <v>8</v>
      </c>
      <c r="B130" s="134" t="str">
        <f>'[7]KH 2021-2022'!$C$9</f>
        <v>Xã Kim Quan</v>
      </c>
      <c r="C130" s="26"/>
      <c r="D130" s="30"/>
      <c r="E130" s="109">
        <v>1</v>
      </c>
      <c r="F130" s="30">
        <f>F131</f>
        <v>846</v>
      </c>
      <c r="G130" s="136"/>
      <c r="H130" s="30"/>
      <c r="I130" s="30"/>
      <c r="J130" s="30"/>
      <c r="K130" s="30"/>
      <c r="L130" s="30"/>
      <c r="M130" s="30"/>
      <c r="N130" s="30"/>
      <c r="O130" s="30"/>
      <c r="P130" s="30"/>
      <c r="Q130" s="30"/>
      <c r="R130" s="30"/>
      <c r="S130" s="30"/>
      <c r="T130" s="27"/>
      <c r="U130" s="103"/>
    </row>
    <row r="131" spans="1:21" s="79" customFormat="1" ht="17.25" customHeight="1" hidden="1">
      <c r="A131" s="11" t="s">
        <v>164</v>
      </c>
      <c r="B131" s="133" t="str">
        <f>'[7]KH 2021-2022'!$B$9</f>
        <v>Xây dựng 02 phòng học, 06 phòng bộ môn Trường Tiểu học Kim Quan</v>
      </c>
      <c r="C131" s="28"/>
      <c r="D131" s="29"/>
      <c r="E131" s="60" t="s">
        <v>263</v>
      </c>
      <c r="F131" s="29">
        <f>'[7]KH 2021-2022'!$D$9</f>
        <v>846</v>
      </c>
      <c r="G131" s="136"/>
      <c r="H131" s="29"/>
      <c r="I131" s="29"/>
      <c r="J131" s="29"/>
      <c r="K131" s="29"/>
      <c r="L131" s="29"/>
      <c r="M131" s="29"/>
      <c r="N131" s="29"/>
      <c r="O131" s="29"/>
      <c r="P131" s="29"/>
      <c r="Q131" s="29"/>
      <c r="R131" s="29"/>
      <c r="S131" s="29"/>
      <c r="T131" s="11"/>
      <c r="U131" s="93"/>
    </row>
    <row r="132" spans="1:21" s="77" customFormat="1" ht="17.25" customHeight="1" hidden="1">
      <c r="A132" s="27">
        <v>9</v>
      </c>
      <c r="B132" s="134" t="s">
        <v>227</v>
      </c>
      <c r="C132" s="26"/>
      <c r="D132" s="30"/>
      <c r="E132" s="109">
        <v>4</v>
      </c>
      <c r="F132" s="30">
        <f>SUM(F133:F136)</f>
        <v>3825.8</v>
      </c>
      <c r="G132" s="136"/>
      <c r="H132" s="30"/>
      <c r="I132" s="30"/>
      <c r="J132" s="30"/>
      <c r="K132" s="30"/>
      <c r="L132" s="30"/>
      <c r="M132" s="30"/>
      <c r="N132" s="30"/>
      <c r="O132" s="30"/>
      <c r="P132" s="30"/>
      <c r="Q132" s="30"/>
      <c r="R132" s="30"/>
      <c r="S132" s="30"/>
      <c r="T132" s="27"/>
      <c r="U132" s="103"/>
    </row>
    <row r="133" spans="1:21" s="79" customFormat="1" ht="17.25" customHeight="1" hidden="1">
      <c r="A133" s="11" t="s">
        <v>164</v>
      </c>
      <c r="B133" s="133" t="str">
        <f>'[7]KH 2021-2022'!$B$10</f>
        <v>Xây dựng đường trục xã đoạn từ thôn Vàng Lè sang thôn Đán Khao, xã Chiêu Yên</v>
      </c>
      <c r="C133" s="28"/>
      <c r="D133" s="29"/>
      <c r="E133" s="60" t="s">
        <v>263</v>
      </c>
      <c r="F133" s="29">
        <f>'[8]Sheet1 (2)'!$F$35</f>
        <v>1500</v>
      </c>
      <c r="G133" s="136"/>
      <c r="H133" s="29"/>
      <c r="I133" s="29"/>
      <c r="J133" s="29"/>
      <c r="K133" s="29"/>
      <c r="L133" s="29"/>
      <c r="M133" s="29"/>
      <c r="N133" s="29"/>
      <c r="O133" s="29"/>
      <c r="P133" s="29"/>
      <c r="Q133" s="29"/>
      <c r="R133" s="29"/>
      <c r="S133" s="29"/>
      <c r="T133" s="11"/>
      <c r="U133" s="93"/>
    </row>
    <row r="134" spans="1:21" s="79" customFormat="1" ht="17.25" customHeight="1" hidden="1">
      <c r="A134" s="11" t="s">
        <v>164</v>
      </c>
      <c r="B134" s="133" t="str">
        <f>'[7]KH 2021-2022'!$B$11</f>
        <v>Xây dựng hóa đường trục xã đoạn từ thôn Cây Chanh, xã Chiêu Yên </v>
      </c>
      <c r="C134" s="28"/>
      <c r="D134" s="29"/>
      <c r="E134" s="60" t="s">
        <v>263</v>
      </c>
      <c r="F134" s="29">
        <f>'[8]Sheet1 (2)'!$F$36</f>
        <v>625.8</v>
      </c>
      <c r="G134" s="136"/>
      <c r="H134" s="29"/>
      <c r="I134" s="29"/>
      <c r="J134" s="29"/>
      <c r="K134" s="29"/>
      <c r="L134" s="29"/>
      <c r="M134" s="29"/>
      <c r="N134" s="29"/>
      <c r="O134" s="29"/>
      <c r="P134" s="29"/>
      <c r="Q134" s="29"/>
      <c r="R134" s="29"/>
      <c r="S134" s="29"/>
      <c r="T134" s="11"/>
      <c r="U134" s="93"/>
    </row>
    <row r="135" spans="1:21" s="79" customFormat="1" ht="17.25" customHeight="1" hidden="1">
      <c r="A135" s="11" t="s">
        <v>164</v>
      </c>
      <c r="B135" s="133" t="str">
        <f>'[8]Sheet1 (2)'!$G$37</f>
        <v>Xât dựng đường trục xã thôn Nam Thắng, xã Chiêu Yên</v>
      </c>
      <c r="C135" s="28"/>
      <c r="D135" s="29"/>
      <c r="E135" s="60" t="s">
        <v>263</v>
      </c>
      <c r="F135" s="29">
        <f>'[8]Sheet1 (2)'!$F$37</f>
        <v>600</v>
      </c>
      <c r="G135" s="136"/>
      <c r="H135" s="29"/>
      <c r="I135" s="29"/>
      <c r="J135" s="29"/>
      <c r="K135" s="29"/>
      <c r="L135" s="29"/>
      <c r="M135" s="29"/>
      <c r="N135" s="29"/>
      <c r="O135" s="29"/>
      <c r="P135" s="29"/>
      <c r="Q135" s="29"/>
      <c r="R135" s="29"/>
      <c r="S135" s="29"/>
      <c r="T135" s="11"/>
      <c r="U135" s="93"/>
    </row>
    <row r="136" spans="1:21" s="79" customFormat="1" ht="21.75" customHeight="1" hidden="1">
      <c r="A136" s="11" t="s">
        <v>164</v>
      </c>
      <c r="B136" s="133" t="str">
        <f>'[8]Sheet1 (2)'!$G$38</f>
        <v>Xây dựng đường trục xã thôn Đồng Dày đi Vắt Cày, xã Chiêu Yên</v>
      </c>
      <c r="C136" s="28"/>
      <c r="D136" s="29"/>
      <c r="E136" s="60" t="s">
        <v>263</v>
      </c>
      <c r="F136" s="29">
        <f>'[8]Sheet1 (2)'!$F$38</f>
        <v>1100</v>
      </c>
      <c r="G136" s="136"/>
      <c r="H136" s="29"/>
      <c r="I136" s="29"/>
      <c r="J136" s="29"/>
      <c r="K136" s="29"/>
      <c r="L136" s="29"/>
      <c r="M136" s="29"/>
      <c r="N136" s="29"/>
      <c r="O136" s="29"/>
      <c r="P136" s="29"/>
      <c r="Q136" s="29"/>
      <c r="R136" s="29"/>
      <c r="S136" s="29"/>
      <c r="T136" s="11"/>
      <c r="U136" s="93"/>
    </row>
    <row r="137" spans="1:21" s="77" customFormat="1" ht="16.5" customHeight="1" hidden="1">
      <c r="A137" s="27">
        <v>10</v>
      </c>
      <c r="B137" s="134" t="s">
        <v>228</v>
      </c>
      <c r="C137" s="26"/>
      <c r="D137" s="30"/>
      <c r="E137" s="109">
        <v>3</v>
      </c>
      <c r="F137" s="30">
        <f>SUM(F138:F140)</f>
        <v>1800</v>
      </c>
      <c r="G137" s="136"/>
      <c r="H137" s="30"/>
      <c r="I137" s="30"/>
      <c r="J137" s="30"/>
      <c r="K137" s="30"/>
      <c r="L137" s="30"/>
      <c r="M137" s="30"/>
      <c r="N137" s="30"/>
      <c r="O137" s="30"/>
      <c r="P137" s="30"/>
      <c r="Q137" s="30"/>
      <c r="R137" s="30"/>
      <c r="S137" s="30"/>
      <c r="T137" s="27"/>
      <c r="U137" s="103"/>
    </row>
    <row r="138" spans="1:21" s="79" customFormat="1" ht="16.5" customHeight="1" hidden="1">
      <c r="A138" s="11" t="s">
        <v>164</v>
      </c>
      <c r="B138" s="133" t="str">
        <f>'[8]Sheet1 (2)'!$G$40</f>
        <v>Xây dựng công trình thủy lợi Biện Nam thôn Đồng Giàn, xã Chân Sơn</v>
      </c>
      <c r="C138" s="28"/>
      <c r="D138" s="29"/>
      <c r="E138" s="60" t="s">
        <v>263</v>
      </c>
      <c r="F138" s="29">
        <f>'[8]Sheet1 (2)'!$F$40</f>
        <v>1000</v>
      </c>
      <c r="G138" s="136"/>
      <c r="H138" s="29"/>
      <c r="I138" s="29"/>
      <c r="J138" s="29"/>
      <c r="K138" s="29"/>
      <c r="L138" s="29"/>
      <c r="M138" s="29"/>
      <c r="N138" s="29"/>
      <c r="O138" s="29"/>
      <c r="P138" s="29"/>
      <c r="Q138" s="29"/>
      <c r="R138" s="29"/>
      <c r="S138" s="29"/>
      <c r="T138" s="11"/>
      <c r="U138" s="93"/>
    </row>
    <row r="139" spans="1:21" s="79" customFormat="1" ht="16.5" customHeight="1" hidden="1">
      <c r="A139" s="11" t="s">
        <v>164</v>
      </c>
      <c r="B139" s="133" t="str">
        <f>'[7]KH 2021-2022'!$B$15</f>
        <v>Xây Tường kè chắn đất thôn Động Sơn, xã Chân Sơn</v>
      </c>
      <c r="C139" s="28"/>
      <c r="D139" s="29"/>
      <c r="E139" s="60" t="s">
        <v>263</v>
      </c>
      <c r="F139" s="29">
        <f>'[7]KH 2021-2022'!$D$15</f>
        <v>300</v>
      </c>
      <c r="G139" s="136"/>
      <c r="H139" s="29"/>
      <c r="I139" s="29"/>
      <c r="J139" s="29"/>
      <c r="K139" s="29"/>
      <c r="L139" s="29"/>
      <c r="M139" s="29"/>
      <c r="N139" s="29"/>
      <c r="O139" s="29"/>
      <c r="P139" s="29"/>
      <c r="Q139" s="29"/>
      <c r="R139" s="29"/>
      <c r="S139" s="29"/>
      <c r="T139" s="11"/>
      <c r="U139" s="93"/>
    </row>
    <row r="140" spans="1:21" s="79" customFormat="1" ht="16.5" customHeight="1" hidden="1">
      <c r="A140" s="11" t="s">
        <v>164</v>
      </c>
      <c r="B140" s="133" t="str">
        <f>'[8]Sheet1 (2)'!$G$42</f>
        <v>Xây dựng đường trục xã thôn Trường Sơn đi xã Trung Môn</v>
      </c>
      <c r="C140" s="28"/>
      <c r="D140" s="29"/>
      <c r="E140" s="60" t="s">
        <v>263</v>
      </c>
      <c r="F140" s="29">
        <f>'[8]Sheet1 (2)'!$F$42</f>
        <v>500</v>
      </c>
      <c r="G140" s="136"/>
      <c r="H140" s="29"/>
      <c r="I140" s="29"/>
      <c r="J140" s="29"/>
      <c r="K140" s="29"/>
      <c r="L140" s="29"/>
      <c r="M140" s="29"/>
      <c r="N140" s="29"/>
      <c r="O140" s="29"/>
      <c r="P140" s="29"/>
      <c r="Q140" s="29"/>
      <c r="R140" s="29"/>
      <c r="S140" s="29"/>
      <c r="T140" s="11"/>
      <c r="U140" s="93"/>
    </row>
    <row r="141" spans="1:21" s="77" customFormat="1" ht="16.5" customHeight="1" hidden="1">
      <c r="A141" s="27">
        <v>11</v>
      </c>
      <c r="B141" s="134" t="str">
        <f>'[7]KH 2021-2022'!$C$18</f>
        <v>Xã Tứ Quận</v>
      </c>
      <c r="C141" s="26"/>
      <c r="D141" s="30"/>
      <c r="E141" s="109">
        <v>1</v>
      </c>
      <c r="F141" s="30">
        <f>F142</f>
        <v>846</v>
      </c>
      <c r="G141" s="136"/>
      <c r="H141" s="30"/>
      <c r="I141" s="30"/>
      <c r="J141" s="30"/>
      <c r="K141" s="30"/>
      <c r="L141" s="30"/>
      <c r="M141" s="30"/>
      <c r="N141" s="30"/>
      <c r="O141" s="30"/>
      <c r="P141" s="30"/>
      <c r="Q141" s="30"/>
      <c r="R141" s="30"/>
      <c r="S141" s="30"/>
      <c r="T141" s="27"/>
      <c r="U141" s="103"/>
    </row>
    <row r="142" spans="1:21" s="79" customFormat="1" ht="16.5" customHeight="1" hidden="1">
      <c r="A142" s="11" t="s">
        <v>164</v>
      </c>
      <c r="B142" s="133" t="str">
        <f>'[7]KH 2021-2022'!$B$18</f>
        <v>Xây dựng nhà văn hóa Trung tâm xã Tứ Quận</v>
      </c>
      <c r="C142" s="28"/>
      <c r="D142" s="29"/>
      <c r="E142" s="60" t="s">
        <v>263</v>
      </c>
      <c r="F142" s="29">
        <f>'[7]KH 2021-2022'!$D$18</f>
        <v>846</v>
      </c>
      <c r="G142" s="136"/>
      <c r="H142" s="29"/>
      <c r="I142" s="29"/>
      <c r="J142" s="29"/>
      <c r="K142" s="29"/>
      <c r="L142" s="29"/>
      <c r="M142" s="29"/>
      <c r="N142" s="29"/>
      <c r="O142" s="29"/>
      <c r="P142" s="29"/>
      <c r="Q142" s="29"/>
      <c r="R142" s="29"/>
      <c r="S142" s="29"/>
      <c r="T142" s="11"/>
      <c r="U142" s="93"/>
    </row>
    <row r="143" spans="1:21" s="77" customFormat="1" ht="16.5" customHeight="1" hidden="1">
      <c r="A143" s="27">
        <v>12</v>
      </c>
      <c r="B143" s="134" t="s">
        <v>229</v>
      </c>
      <c r="C143" s="26"/>
      <c r="D143" s="30"/>
      <c r="E143" s="109">
        <v>2</v>
      </c>
      <c r="F143" s="30">
        <f>SUM(F144:F145)</f>
        <v>2000</v>
      </c>
      <c r="G143" s="136"/>
      <c r="H143" s="30"/>
      <c r="I143" s="30"/>
      <c r="J143" s="30"/>
      <c r="K143" s="30"/>
      <c r="L143" s="30"/>
      <c r="M143" s="30"/>
      <c r="N143" s="30"/>
      <c r="O143" s="30"/>
      <c r="P143" s="30"/>
      <c r="Q143" s="30"/>
      <c r="R143" s="30"/>
      <c r="S143" s="30"/>
      <c r="T143" s="27"/>
      <c r="U143" s="103"/>
    </row>
    <row r="144" spans="1:21" s="79" customFormat="1" ht="16.5" customHeight="1" hidden="1">
      <c r="A144" s="11" t="s">
        <v>164</v>
      </c>
      <c r="B144" s="133" t="str">
        <f>'[8]Sheet1 (2)'!$G$46</f>
        <v>Xây dựng công trình phụ trợ  trường PTDT bán trú tiểu học và THCS Quý Quân</v>
      </c>
      <c r="C144" s="28"/>
      <c r="D144" s="29"/>
      <c r="E144" s="60" t="s">
        <v>263</v>
      </c>
      <c r="F144" s="29">
        <f>'[8]Sheet1 (2)'!$F$46</f>
        <v>800</v>
      </c>
      <c r="G144" s="136"/>
      <c r="H144" s="29"/>
      <c r="I144" s="29"/>
      <c r="J144" s="29"/>
      <c r="K144" s="29"/>
      <c r="L144" s="29"/>
      <c r="M144" s="29"/>
      <c r="N144" s="29"/>
      <c r="O144" s="29"/>
      <c r="P144" s="29"/>
      <c r="Q144" s="29"/>
      <c r="R144" s="29"/>
      <c r="S144" s="29"/>
      <c r="T144" s="11"/>
      <c r="U144" s="93"/>
    </row>
    <row r="145" spans="1:21" s="79" customFormat="1" ht="16.5" customHeight="1" hidden="1">
      <c r="A145" s="11" t="s">
        <v>164</v>
      </c>
      <c r="B145" s="133" t="str">
        <f>'[8]Sheet1 (2)'!$G$47</f>
        <v>Xây dựng cầu tràn thôn 3, xã Quý Quân</v>
      </c>
      <c r="C145" s="28"/>
      <c r="D145" s="29"/>
      <c r="E145" s="60" t="s">
        <v>263</v>
      </c>
      <c r="F145" s="29">
        <f>'[8]Sheet1 (2)'!$F$47</f>
        <v>1200</v>
      </c>
      <c r="G145" s="136"/>
      <c r="H145" s="29"/>
      <c r="I145" s="29"/>
      <c r="J145" s="29"/>
      <c r="K145" s="29"/>
      <c r="L145" s="29"/>
      <c r="M145" s="29"/>
      <c r="N145" s="29"/>
      <c r="O145" s="29"/>
      <c r="P145" s="29"/>
      <c r="Q145" s="29"/>
      <c r="R145" s="29"/>
      <c r="S145" s="29"/>
      <c r="T145" s="11"/>
      <c r="U145" s="93"/>
    </row>
    <row r="146" spans="1:21" s="77" customFormat="1" ht="16.5" customHeight="1" hidden="1">
      <c r="A146" s="27">
        <v>13</v>
      </c>
      <c r="B146" s="134" t="s">
        <v>230</v>
      </c>
      <c r="C146" s="26"/>
      <c r="D146" s="30"/>
      <c r="E146" s="109">
        <v>2</v>
      </c>
      <c r="F146" s="30">
        <f>SUM(F147:F148)</f>
        <v>846</v>
      </c>
      <c r="G146" s="136"/>
      <c r="H146" s="30"/>
      <c r="I146" s="30"/>
      <c r="J146" s="30"/>
      <c r="K146" s="30"/>
      <c r="L146" s="30"/>
      <c r="M146" s="30"/>
      <c r="N146" s="30"/>
      <c r="O146" s="30"/>
      <c r="P146" s="30"/>
      <c r="Q146" s="30"/>
      <c r="R146" s="30"/>
      <c r="S146" s="30"/>
      <c r="T146" s="27"/>
      <c r="U146" s="103"/>
    </row>
    <row r="147" spans="1:21" s="79" customFormat="1" ht="16.5" customHeight="1" hidden="1">
      <c r="A147" s="11" t="s">
        <v>164</v>
      </c>
      <c r="B147" s="133" t="str">
        <f>'[8]Sheet1 (2)'!$G$49</f>
        <v>Nâng cấp, sửa chữa trường THCS Phúc Ninh và xây dựng các công trình phụ trợ</v>
      </c>
      <c r="C147" s="28"/>
      <c r="D147" s="29"/>
      <c r="E147" s="60" t="s">
        <v>263</v>
      </c>
      <c r="F147" s="29">
        <f>'[8]Sheet1 (2)'!$F$49</f>
        <v>300</v>
      </c>
      <c r="G147" s="136"/>
      <c r="H147" s="29"/>
      <c r="I147" s="29"/>
      <c r="J147" s="29"/>
      <c r="K147" s="29"/>
      <c r="L147" s="29"/>
      <c r="M147" s="29"/>
      <c r="N147" s="29"/>
      <c r="O147" s="29"/>
      <c r="P147" s="29"/>
      <c r="Q147" s="29"/>
      <c r="R147" s="29"/>
      <c r="S147" s="29"/>
      <c r="T147" s="11"/>
      <c r="U147" s="93"/>
    </row>
    <row r="148" spans="1:21" s="79" customFormat="1" ht="16.5" customHeight="1" hidden="1">
      <c r="A148" s="11" t="s">
        <v>164</v>
      </c>
      <c r="B148" s="133" t="str">
        <f>'[7]KH 2021-2022'!$B$22</f>
        <v>Xây dựng bếp ăn Trường Mầm Non Trung tâm xã Phúc Ninh</v>
      </c>
      <c r="C148" s="28"/>
      <c r="D148" s="29"/>
      <c r="E148" s="60" t="s">
        <v>263</v>
      </c>
      <c r="F148" s="29">
        <f>'[7]KH 2021-2022'!$D$22</f>
        <v>546</v>
      </c>
      <c r="G148" s="136"/>
      <c r="H148" s="29"/>
      <c r="I148" s="29"/>
      <c r="J148" s="29"/>
      <c r="K148" s="29"/>
      <c r="L148" s="29"/>
      <c r="M148" s="29"/>
      <c r="N148" s="29"/>
      <c r="O148" s="29"/>
      <c r="P148" s="29"/>
      <c r="Q148" s="29"/>
      <c r="R148" s="29"/>
      <c r="S148" s="29"/>
      <c r="T148" s="11"/>
      <c r="U148" s="93"/>
    </row>
    <row r="149" spans="1:21" s="77" customFormat="1" ht="16.5" customHeight="1" hidden="1">
      <c r="A149" s="27">
        <v>14</v>
      </c>
      <c r="B149" s="134" t="str">
        <f>'[7]KH 2021-2022'!$C$23</f>
        <v>Xã Trung Môn</v>
      </c>
      <c r="C149" s="26"/>
      <c r="D149" s="30"/>
      <c r="E149" s="109">
        <v>1</v>
      </c>
      <c r="F149" s="30">
        <f>F150</f>
        <v>846</v>
      </c>
      <c r="G149" s="136"/>
      <c r="H149" s="30"/>
      <c r="I149" s="30"/>
      <c r="J149" s="30"/>
      <c r="K149" s="30"/>
      <c r="L149" s="30"/>
      <c r="M149" s="30"/>
      <c r="N149" s="30"/>
      <c r="O149" s="30"/>
      <c r="P149" s="30"/>
      <c r="Q149" s="30"/>
      <c r="R149" s="30"/>
      <c r="S149" s="30"/>
      <c r="T149" s="27"/>
      <c r="U149" s="103"/>
    </row>
    <row r="150" spans="1:21" s="79" customFormat="1" ht="16.5" customHeight="1" hidden="1">
      <c r="A150" s="11" t="s">
        <v>164</v>
      </c>
      <c r="B150" s="133" t="str">
        <f>'[7]KH 2021-2022'!$B$23</f>
        <v>Xây dựng Trường Mầm non Trung Môn, huyện Yên Sơn, tỉnh Tuyên Quang</v>
      </c>
      <c r="C150" s="28"/>
      <c r="D150" s="29"/>
      <c r="E150" s="60" t="s">
        <v>263</v>
      </c>
      <c r="F150" s="29">
        <f>'[7]KH 2021-2022'!$D$23</f>
        <v>846</v>
      </c>
      <c r="G150" s="136"/>
      <c r="H150" s="29"/>
      <c r="I150" s="29"/>
      <c r="J150" s="29"/>
      <c r="K150" s="29"/>
      <c r="L150" s="29"/>
      <c r="M150" s="29"/>
      <c r="N150" s="29"/>
      <c r="O150" s="29"/>
      <c r="P150" s="29"/>
      <c r="Q150" s="29"/>
      <c r="R150" s="29"/>
      <c r="S150" s="29"/>
      <c r="T150" s="11"/>
      <c r="U150" s="93"/>
    </row>
    <row r="151" spans="1:21" s="77" customFormat="1" ht="16.5" customHeight="1" hidden="1">
      <c r="A151" s="27">
        <v>15</v>
      </c>
      <c r="B151" s="134" t="str">
        <f>'[8]Sheet1 (2)'!$G$53</f>
        <v>Xã Nhữ Hán</v>
      </c>
      <c r="C151" s="26"/>
      <c r="D151" s="30"/>
      <c r="E151" s="109">
        <v>1</v>
      </c>
      <c r="F151" s="30">
        <f>F152</f>
        <v>600</v>
      </c>
      <c r="G151" s="136"/>
      <c r="H151" s="30"/>
      <c r="I151" s="30"/>
      <c r="J151" s="30"/>
      <c r="K151" s="30"/>
      <c r="L151" s="30"/>
      <c r="M151" s="30"/>
      <c r="N151" s="30"/>
      <c r="O151" s="30"/>
      <c r="P151" s="30"/>
      <c r="Q151" s="30"/>
      <c r="R151" s="30"/>
      <c r="S151" s="30"/>
      <c r="T151" s="27"/>
      <c r="U151" s="103"/>
    </row>
    <row r="152" spans="1:21" s="79" customFormat="1" ht="16.5" customHeight="1" hidden="1">
      <c r="A152" s="11"/>
      <c r="B152" s="133" t="str">
        <f>'[8]Sheet1 (2)'!$G$54</f>
        <v>Xây dựng đường trục xã đoạn từ đường DH 09 đi thôn Trại Xoan, xã Nhữ Hán</v>
      </c>
      <c r="C152" s="28"/>
      <c r="D152" s="29"/>
      <c r="E152" s="60" t="s">
        <v>263</v>
      </c>
      <c r="F152" s="29">
        <f>'[8]Sheet1 (2)'!$F$54</f>
        <v>600</v>
      </c>
      <c r="G152" s="136"/>
      <c r="H152" s="29"/>
      <c r="I152" s="29"/>
      <c r="J152" s="29"/>
      <c r="K152" s="29"/>
      <c r="L152" s="29"/>
      <c r="M152" s="29"/>
      <c r="N152" s="29"/>
      <c r="O152" s="29"/>
      <c r="P152" s="29"/>
      <c r="Q152" s="29"/>
      <c r="R152" s="29"/>
      <c r="S152" s="29"/>
      <c r="T152" s="11"/>
      <c r="U152" s="93"/>
    </row>
    <row r="153" spans="1:21" s="77" customFormat="1" ht="16.5" customHeight="1" hidden="1">
      <c r="A153" s="27">
        <v>16</v>
      </c>
      <c r="B153" s="134" t="str">
        <f>'[8]Sheet1 (2)'!$G$55</f>
        <v>Xã Tân Tiến</v>
      </c>
      <c r="C153" s="26"/>
      <c r="D153" s="30"/>
      <c r="E153" s="109">
        <v>1</v>
      </c>
      <c r="F153" s="30">
        <f>F154</f>
        <v>200</v>
      </c>
      <c r="G153" s="136"/>
      <c r="H153" s="30"/>
      <c r="I153" s="30"/>
      <c r="J153" s="30"/>
      <c r="K153" s="30"/>
      <c r="L153" s="30"/>
      <c r="M153" s="30"/>
      <c r="N153" s="30"/>
      <c r="O153" s="30"/>
      <c r="P153" s="30"/>
      <c r="Q153" s="30"/>
      <c r="R153" s="30"/>
      <c r="S153" s="30"/>
      <c r="T153" s="27"/>
      <c r="U153" s="103"/>
    </row>
    <row r="154" spans="1:21" s="79" customFormat="1" ht="16.5" customHeight="1" hidden="1">
      <c r="A154" s="11"/>
      <c r="B154" s="133" t="str">
        <f>'[8]Sheet1 (2)'!$G$56</f>
        <v>Xây dựng các công trình phụ trợ trường tiểu học Tân Tiến phân hiệu Roàng</v>
      </c>
      <c r="C154" s="28"/>
      <c r="D154" s="29"/>
      <c r="E154" s="60" t="s">
        <v>263</v>
      </c>
      <c r="F154" s="29">
        <f>'[8]Sheet1 (2)'!$F$56</f>
        <v>200</v>
      </c>
      <c r="G154" s="136"/>
      <c r="H154" s="29"/>
      <c r="I154" s="29"/>
      <c r="J154" s="29"/>
      <c r="K154" s="29"/>
      <c r="L154" s="29"/>
      <c r="M154" s="29"/>
      <c r="N154" s="29"/>
      <c r="O154" s="29"/>
      <c r="P154" s="29"/>
      <c r="Q154" s="29"/>
      <c r="R154" s="29"/>
      <c r="S154" s="29"/>
      <c r="T154" s="11"/>
      <c r="U154" s="93"/>
    </row>
    <row r="155" spans="1:20" s="74" customFormat="1" ht="27" customHeight="1">
      <c r="A155" s="117">
        <v>6</v>
      </c>
      <c r="B155" s="135" t="s">
        <v>114</v>
      </c>
      <c r="C155" s="68">
        <v>43</v>
      </c>
      <c r="D155" s="69">
        <v>46344</v>
      </c>
      <c r="E155" s="114">
        <f>E156+E160+E162+E183+E185+E187+E189+E191+E195+E199+E201+E203+E206+E208+E218+E221</f>
        <v>33</v>
      </c>
      <c r="F155" s="69">
        <f>F156+F160+F162+F183+F185+F187+F189+F191+F195+F199+F201+F203+F206+F208+F218+F221</f>
        <v>46344</v>
      </c>
      <c r="G155" s="136" t="s">
        <v>297</v>
      </c>
      <c r="H155" s="69">
        <v>21885</v>
      </c>
      <c r="I155" s="69">
        <v>10370</v>
      </c>
      <c r="J155" s="69">
        <v>0</v>
      </c>
      <c r="K155" s="69">
        <v>0</v>
      </c>
      <c r="L155" s="69">
        <v>15580</v>
      </c>
      <c r="M155" s="69">
        <v>9612.2</v>
      </c>
      <c r="N155" s="69">
        <v>4132</v>
      </c>
      <c r="O155" s="69">
        <v>0</v>
      </c>
      <c r="P155" s="69">
        <v>6186.800000000001</v>
      </c>
      <c r="Q155" s="69">
        <v>5967.799999999999</v>
      </c>
      <c r="R155" s="69">
        <v>1196.1999999999998</v>
      </c>
      <c r="S155" s="69"/>
      <c r="T155" s="117" t="s">
        <v>85</v>
      </c>
    </row>
    <row r="156" spans="1:20" s="77" customFormat="1" ht="18" customHeight="1" hidden="1">
      <c r="A156" s="27">
        <v>1</v>
      </c>
      <c r="B156" s="134" t="s">
        <v>107</v>
      </c>
      <c r="C156" s="26"/>
      <c r="D156" s="30"/>
      <c r="E156" s="109">
        <v>3</v>
      </c>
      <c r="F156" s="30">
        <f>SUM(F157:F159)</f>
        <v>4061.9</v>
      </c>
      <c r="G156" s="136"/>
      <c r="H156" s="30">
        <v>9700</v>
      </c>
      <c r="I156" s="30">
        <v>4850</v>
      </c>
      <c r="J156" s="30">
        <v>0</v>
      </c>
      <c r="K156" s="30">
        <v>0</v>
      </c>
      <c r="L156" s="30">
        <v>0</v>
      </c>
      <c r="M156" s="30">
        <v>0</v>
      </c>
      <c r="N156" s="30">
        <v>868</v>
      </c>
      <c r="O156" s="30">
        <v>0</v>
      </c>
      <c r="P156" s="30">
        <v>2983.9</v>
      </c>
      <c r="Q156" s="30">
        <v>0</v>
      </c>
      <c r="R156" s="30">
        <v>998.0999999999999</v>
      </c>
      <c r="S156" s="30"/>
      <c r="T156" s="27"/>
    </row>
    <row r="157" spans="1:20" s="79" customFormat="1" ht="44.25" customHeight="1" hidden="1">
      <c r="A157" s="11" t="s">
        <v>164</v>
      </c>
      <c r="B157" s="133" t="s">
        <v>203</v>
      </c>
      <c r="C157" s="28"/>
      <c r="D157" s="29"/>
      <c r="E157" s="60" t="s">
        <v>263</v>
      </c>
      <c r="F157" s="29">
        <f>P157</f>
        <v>1605</v>
      </c>
      <c r="G157" s="136" t="s">
        <v>239</v>
      </c>
      <c r="H157" s="29">
        <v>4100</v>
      </c>
      <c r="I157" s="29">
        <v>2050</v>
      </c>
      <c r="J157" s="29"/>
      <c r="K157" s="29"/>
      <c r="L157" s="29"/>
      <c r="M157" s="29"/>
      <c r="N157" s="29">
        <v>445</v>
      </c>
      <c r="O157" s="29"/>
      <c r="P157" s="29">
        <v>1605</v>
      </c>
      <c r="Q157" s="29"/>
      <c r="R157" s="29">
        <v>0</v>
      </c>
      <c r="S157" s="29"/>
      <c r="T157" s="11"/>
    </row>
    <row r="158" spans="1:20" s="79" customFormat="1" ht="54.75" customHeight="1" hidden="1">
      <c r="A158" s="11" t="s">
        <v>164</v>
      </c>
      <c r="B158" s="133" t="s">
        <v>204</v>
      </c>
      <c r="C158" s="28"/>
      <c r="D158" s="29"/>
      <c r="E158" s="60" t="s">
        <v>263</v>
      </c>
      <c r="F158" s="29">
        <f>P158</f>
        <v>1378.9</v>
      </c>
      <c r="G158" s="136" t="s">
        <v>251</v>
      </c>
      <c r="H158" s="29">
        <v>5600</v>
      </c>
      <c r="I158" s="29">
        <v>2800</v>
      </c>
      <c r="J158" s="29"/>
      <c r="K158" s="29"/>
      <c r="L158" s="29"/>
      <c r="M158" s="29"/>
      <c r="N158" s="29">
        <v>423</v>
      </c>
      <c r="O158" s="29"/>
      <c r="P158" s="29">
        <v>1378.9</v>
      </c>
      <c r="Q158" s="29"/>
      <c r="R158" s="29">
        <v>998.0999999999999</v>
      </c>
      <c r="S158" s="29"/>
      <c r="T158" s="11"/>
    </row>
    <row r="159" spans="1:20" s="79" customFormat="1" ht="19.5" customHeight="1" hidden="1">
      <c r="A159" s="11" t="s">
        <v>164</v>
      </c>
      <c r="B159" s="132" t="str">
        <f>'[6]KH 2023'!$B$187</f>
        <v>Xây dựng nhà mái che trường mầm non Sơn Nam</v>
      </c>
      <c r="C159" s="59"/>
      <c r="D159" s="60"/>
      <c r="E159" s="60" t="s">
        <v>263</v>
      </c>
      <c r="F159" s="60">
        <f>'[6]KH 2023'!$C$187/1000</f>
        <v>1078</v>
      </c>
      <c r="G159" s="136"/>
      <c r="H159" s="29"/>
      <c r="I159" s="29"/>
      <c r="J159" s="29"/>
      <c r="K159" s="29"/>
      <c r="L159" s="29"/>
      <c r="M159" s="29"/>
      <c r="N159" s="29"/>
      <c r="O159" s="29"/>
      <c r="P159" s="29"/>
      <c r="Q159" s="29"/>
      <c r="R159" s="29"/>
      <c r="S159" s="29"/>
      <c r="T159" s="11"/>
    </row>
    <row r="160" spans="1:20" s="77" customFormat="1" ht="18" customHeight="1" hidden="1">
      <c r="A160" s="27">
        <v>2</v>
      </c>
      <c r="B160" s="134" t="s">
        <v>108</v>
      </c>
      <c r="C160" s="26"/>
      <c r="D160" s="30"/>
      <c r="E160" s="109">
        <v>1</v>
      </c>
      <c r="F160" s="30">
        <f>F161</f>
        <v>219</v>
      </c>
      <c r="G160" s="136"/>
      <c r="H160" s="30">
        <v>3800</v>
      </c>
      <c r="I160" s="30">
        <v>2520</v>
      </c>
      <c r="J160" s="30">
        <v>0</v>
      </c>
      <c r="K160" s="30">
        <v>0</v>
      </c>
      <c r="L160" s="30">
        <v>0</v>
      </c>
      <c r="M160" s="30">
        <v>0</v>
      </c>
      <c r="N160" s="30">
        <v>1061</v>
      </c>
      <c r="O160" s="30">
        <v>0</v>
      </c>
      <c r="P160" s="30">
        <v>219</v>
      </c>
      <c r="Q160" s="30">
        <v>0</v>
      </c>
      <c r="R160" s="30">
        <v>0</v>
      </c>
      <c r="S160" s="30"/>
      <c r="T160" s="27"/>
    </row>
    <row r="161" spans="1:20" s="79" customFormat="1" ht="45" customHeight="1" hidden="1">
      <c r="A161" s="11" t="s">
        <v>164</v>
      </c>
      <c r="B161" s="133" t="s">
        <v>160</v>
      </c>
      <c r="C161" s="28"/>
      <c r="D161" s="29"/>
      <c r="E161" s="60" t="s">
        <v>263</v>
      </c>
      <c r="F161" s="29">
        <f>P161</f>
        <v>219</v>
      </c>
      <c r="G161" s="136" t="s">
        <v>239</v>
      </c>
      <c r="H161" s="29">
        <v>3800</v>
      </c>
      <c r="I161" s="29">
        <v>2520</v>
      </c>
      <c r="J161" s="29"/>
      <c r="K161" s="29"/>
      <c r="L161" s="29"/>
      <c r="M161" s="29"/>
      <c r="N161" s="29">
        <v>1061</v>
      </c>
      <c r="O161" s="29"/>
      <c r="P161" s="29">
        <v>219</v>
      </c>
      <c r="Q161" s="29"/>
      <c r="R161" s="29"/>
      <c r="S161" s="29"/>
      <c r="T161" s="11"/>
    </row>
    <row r="162" spans="1:20" s="77" customFormat="1" ht="18" customHeight="1" hidden="1">
      <c r="A162" s="27">
        <v>3</v>
      </c>
      <c r="B162" s="134" t="s">
        <v>109</v>
      </c>
      <c r="C162" s="26"/>
      <c r="D162" s="30"/>
      <c r="E162" s="109">
        <v>2</v>
      </c>
      <c r="F162" s="30">
        <f>SUM(F163:F164)</f>
        <v>2983.900000000001</v>
      </c>
      <c r="G162" s="136"/>
      <c r="H162" s="30">
        <v>8385</v>
      </c>
      <c r="I162" s="30">
        <v>3000</v>
      </c>
      <c r="J162" s="30">
        <v>0</v>
      </c>
      <c r="K162" s="30">
        <v>0</v>
      </c>
      <c r="L162" s="30">
        <v>0</v>
      </c>
      <c r="M162" s="30">
        <v>0</v>
      </c>
      <c r="N162" s="30">
        <v>2203</v>
      </c>
      <c r="O162" s="30">
        <v>0</v>
      </c>
      <c r="P162" s="30">
        <v>2983.900000000001</v>
      </c>
      <c r="Q162" s="30">
        <v>0</v>
      </c>
      <c r="R162" s="30">
        <v>198.10000000000002</v>
      </c>
      <c r="S162" s="30">
        <v>0</v>
      </c>
      <c r="T162" s="30">
        <v>0</v>
      </c>
    </row>
    <row r="163" spans="1:20" s="79" customFormat="1" ht="46.5" customHeight="1" hidden="1">
      <c r="A163" s="11" t="s">
        <v>164</v>
      </c>
      <c r="B163" s="133" t="s">
        <v>205</v>
      </c>
      <c r="C163" s="28"/>
      <c r="D163" s="29"/>
      <c r="E163" s="60" t="s">
        <v>263</v>
      </c>
      <c r="F163" s="29">
        <f>P163</f>
        <v>2022.000000000001</v>
      </c>
      <c r="G163" s="136" t="s">
        <v>239</v>
      </c>
      <c r="H163" s="29">
        <v>6225.000000000001</v>
      </c>
      <c r="I163" s="29">
        <v>2000</v>
      </c>
      <c r="J163" s="29"/>
      <c r="K163" s="29"/>
      <c r="L163" s="29"/>
      <c r="M163" s="29"/>
      <c r="N163" s="29">
        <v>2203</v>
      </c>
      <c r="O163" s="29"/>
      <c r="P163" s="29">
        <v>2022.000000000001</v>
      </c>
      <c r="Q163" s="29"/>
      <c r="R163" s="29"/>
      <c r="S163" s="29"/>
      <c r="T163" s="11"/>
    </row>
    <row r="164" spans="1:20" s="79" customFormat="1" ht="44.25" customHeight="1" hidden="1">
      <c r="A164" s="11" t="s">
        <v>164</v>
      </c>
      <c r="B164" s="133" t="s">
        <v>206</v>
      </c>
      <c r="C164" s="28"/>
      <c r="D164" s="29"/>
      <c r="E164" s="60" t="s">
        <v>263</v>
      </c>
      <c r="F164" s="29">
        <f>P164</f>
        <v>961.9</v>
      </c>
      <c r="G164" s="136" t="s">
        <v>252</v>
      </c>
      <c r="H164" s="29">
        <v>2160</v>
      </c>
      <c r="I164" s="29">
        <v>1000</v>
      </c>
      <c r="J164" s="29"/>
      <c r="K164" s="29"/>
      <c r="L164" s="29"/>
      <c r="M164" s="29"/>
      <c r="N164" s="29"/>
      <c r="O164" s="29"/>
      <c r="P164" s="29">
        <v>961.9</v>
      </c>
      <c r="Q164" s="29"/>
      <c r="R164" s="29">
        <v>198.10000000000002</v>
      </c>
      <c r="S164" s="29"/>
      <c r="T164" s="11"/>
    </row>
    <row r="165" spans="1:20" s="79" customFormat="1" ht="24.75" customHeight="1" hidden="1">
      <c r="A165" s="11"/>
      <c r="B165" s="133"/>
      <c r="C165" s="28"/>
      <c r="D165" s="29"/>
      <c r="E165" s="29"/>
      <c r="F165" s="29"/>
      <c r="G165" s="136"/>
      <c r="H165" s="29"/>
      <c r="I165" s="29"/>
      <c r="J165" s="29"/>
      <c r="K165" s="29"/>
      <c r="L165" s="29"/>
      <c r="M165" s="29"/>
      <c r="N165" s="29"/>
      <c r="O165" s="29"/>
      <c r="P165" s="29"/>
      <c r="Q165" s="29"/>
      <c r="R165" s="29"/>
      <c r="S165" s="29"/>
      <c r="T165" s="11"/>
    </row>
    <row r="166" spans="1:20" s="79" customFormat="1" ht="24.75" customHeight="1" hidden="1">
      <c r="A166" s="11"/>
      <c r="B166" s="133"/>
      <c r="C166" s="28"/>
      <c r="D166" s="29"/>
      <c r="E166" s="29"/>
      <c r="F166" s="29"/>
      <c r="G166" s="136"/>
      <c r="H166" s="29"/>
      <c r="I166" s="29"/>
      <c r="J166" s="29"/>
      <c r="K166" s="29"/>
      <c r="L166" s="29"/>
      <c r="M166" s="29"/>
      <c r="N166" s="29"/>
      <c r="O166" s="29"/>
      <c r="P166" s="29"/>
      <c r="Q166" s="29"/>
      <c r="R166" s="29"/>
      <c r="S166" s="29"/>
      <c r="T166" s="11"/>
    </row>
    <row r="167" spans="1:20" s="79" customFormat="1" ht="24.75" customHeight="1" hidden="1">
      <c r="A167" s="11"/>
      <c r="B167" s="133"/>
      <c r="C167" s="28"/>
      <c r="D167" s="29"/>
      <c r="E167" s="29"/>
      <c r="F167" s="29"/>
      <c r="G167" s="136"/>
      <c r="H167" s="29"/>
      <c r="I167" s="29"/>
      <c r="J167" s="29"/>
      <c r="K167" s="29"/>
      <c r="L167" s="29"/>
      <c r="M167" s="29"/>
      <c r="N167" s="29"/>
      <c r="O167" s="29"/>
      <c r="P167" s="29"/>
      <c r="Q167" s="29"/>
      <c r="R167" s="29"/>
      <c r="S167" s="29"/>
      <c r="T167" s="11"/>
    </row>
    <row r="168" spans="1:20" s="79" customFormat="1" ht="24.75" customHeight="1" hidden="1">
      <c r="A168" s="11"/>
      <c r="B168" s="133"/>
      <c r="C168" s="28"/>
      <c r="D168" s="29"/>
      <c r="E168" s="29"/>
      <c r="F168" s="29"/>
      <c r="G168" s="136"/>
      <c r="H168" s="29"/>
      <c r="I168" s="29"/>
      <c r="J168" s="29"/>
      <c r="K168" s="29"/>
      <c r="L168" s="29"/>
      <c r="M168" s="29"/>
      <c r="N168" s="29"/>
      <c r="O168" s="29"/>
      <c r="P168" s="29"/>
      <c r="Q168" s="29"/>
      <c r="R168" s="29"/>
      <c r="S168" s="29"/>
      <c r="T168" s="11"/>
    </row>
    <row r="169" spans="1:20" s="79" customFormat="1" ht="24.75" customHeight="1" hidden="1">
      <c r="A169" s="11"/>
      <c r="B169" s="133"/>
      <c r="C169" s="28"/>
      <c r="D169" s="29"/>
      <c r="E169" s="29"/>
      <c r="F169" s="29"/>
      <c r="G169" s="136"/>
      <c r="H169" s="29"/>
      <c r="I169" s="29"/>
      <c r="J169" s="29"/>
      <c r="K169" s="29"/>
      <c r="L169" s="29"/>
      <c r="M169" s="29"/>
      <c r="N169" s="29"/>
      <c r="O169" s="29"/>
      <c r="P169" s="29"/>
      <c r="Q169" s="29"/>
      <c r="R169" s="29"/>
      <c r="S169" s="29"/>
      <c r="T169" s="11"/>
    </row>
    <row r="170" spans="1:20" s="79" customFormat="1" ht="12.75" hidden="1">
      <c r="A170" s="11"/>
      <c r="B170" s="133"/>
      <c r="C170" s="28"/>
      <c r="D170" s="29"/>
      <c r="E170" s="29"/>
      <c r="F170" s="29"/>
      <c r="G170" s="136"/>
      <c r="H170" s="29"/>
      <c r="I170" s="29"/>
      <c r="J170" s="29"/>
      <c r="K170" s="29"/>
      <c r="L170" s="29"/>
      <c r="M170" s="29"/>
      <c r="N170" s="29"/>
      <c r="O170" s="29"/>
      <c r="P170" s="29"/>
      <c r="Q170" s="29"/>
      <c r="R170" s="29"/>
      <c r="S170" s="29"/>
      <c r="T170" s="11"/>
    </row>
    <row r="171" spans="1:20" s="79" customFormat="1" ht="12.75" hidden="1">
      <c r="A171" s="11"/>
      <c r="B171" s="133"/>
      <c r="C171" s="28"/>
      <c r="D171" s="29"/>
      <c r="E171" s="29"/>
      <c r="F171" s="29"/>
      <c r="G171" s="136"/>
      <c r="H171" s="29"/>
      <c r="I171" s="29"/>
      <c r="J171" s="29"/>
      <c r="K171" s="29"/>
      <c r="L171" s="29"/>
      <c r="M171" s="29"/>
      <c r="N171" s="29"/>
      <c r="O171" s="29"/>
      <c r="P171" s="29"/>
      <c r="Q171" s="29"/>
      <c r="R171" s="29"/>
      <c r="S171" s="29"/>
      <c r="T171" s="11"/>
    </row>
    <row r="172" spans="1:20" s="79" customFormat="1" ht="12.75" hidden="1">
      <c r="A172" s="11"/>
      <c r="B172" s="133"/>
      <c r="C172" s="28"/>
      <c r="D172" s="29"/>
      <c r="E172" s="29"/>
      <c r="F172" s="29"/>
      <c r="G172" s="136"/>
      <c r="H172" s="29"/>
      <c r="I172" s="29"/>
      <c r="J172" s="29"/>
      <c r="K172" s="29"/>
      <c r="L172" s="29"/>
      <c r="M172" s="29"/>
      <c r="N172" s="29"/>
      <c r="O172" s="29"/>
      <c r="P172" s="29"/>
      <c r="Q172" s="29"/>
      <c r="R172" s="29"/>
      <c r="S172" s="29"/>
      <c r="T172" s="11"/>
    </row>
    <row r="173" spans="1:20" s="79" customFormat="1" ht="12.75" hidden="1">
      <c r="A173" s="11"/>
      <c r="B173" s="133"/>
      <c r="C173" s="28"/>
      <c r="D173" s="29"/>
      <c r="E173" s="29"/>
      <c r="F173" s="29"/>
      <c r="G173" s="136"/>
      <c r="H173" s="29"/>
      <c r="I173" s="29"/>
      <c r="J173" s="29"/>
      <c r="K173" s="29"/>
      <c r="L173" s="29"/>
      <c r="M173" s="29"/>
      <c r="N173" s="29"/>
      <c r="O173" s="29"/>
      <c r="P173" s="29"/>
      <c r="Q173" s="29"/>
      <c r="R173" s="29"/>
      <c r="S173" s="29"/>
      <c r="T173" s="11"/>
    </row>
    <row r="174" spans="1:20" s="79" customFormat="1" ht="12.75" hidden="1">
      <c r="A174" s="11"/>
      <c r="B174" s="133"/>
      <c r="C174" s="28"/>
      <c r="D174" s="29"/>
      <c r="E174" s="29"/>
      <c r="F174" s="29"/>
      <c r="G174" s="136"/>
      <c r="H174" s="29"/>
      <c r="I174" s="29"/>
      <c r="J174" s="29"/>
      <c r="K174" s="29"/>
      <c r="L174" s="29"/>
      <c r="M174" s="29"/>
      <c r="N174" s="29"/>
      <c r="O174" s="29"/>
      <c r="P174" s="29"/>
      <c r="Q174" s="29"/>
      <c r="R174" s="29"/>
      <c r="S174" s="29"/>
      <c r="T174" s="11"/>
    </row>
    <row r="175" spans="1:20" s="79" customFormat="1" ht="12.75" hidden="1">
      <c r="A175" s="11"/>
      <c r="B175" s="133"/>
      <c r="C175" s="28"/>
      <c r="D175" s="29"/>
      <c r="E175" s="29"/>
      <c r="F175" s="29"/>
      <c r="G175" s="136"/>
      <c r="H175" s="29"/>
      <c r="I175" s="29"/>
      <c r="J175" s="29"/>
      <c r="K175" s="29"/>
      <c r="L175" s="29"/>
      <c r="M175" s="29"/>
      <c r="N175" s="29"/>
      <c r="O175" s="29"/>
      <c r="P175" s="29"/>
      <c r="Q175" s="29"/>
      <c r="R175" s="29"/>
      <c r="S175" s="29"/>
      <c r="T175" s="11"/>
    </row>
    <row r="176" spans="1:20" s="79" customFormat="1" ht="12.75" hidden="1">
      <c r="A176" s="11"/>
      <c r="B176" s="133"/>
      <c r="C176" s="28"/>
      <c r="D176" s="29"/>
      <c r="E176" s="29"/>
      <c r="F176" s="29"/>
      <c r="G176" s="136"/>
      <c r="H176" s="29"/>
      <c r="I176" s="29"/>
      <c r="J176" s="29"/>
      <c r="K176" s="29"/>
      <c r="L176" s="29"/>
      <c r="M176" s="29"/>
      <c r="N176" s="29"/>
      <c r="O176" s="29"/>
      <c r="P176" s="29"/>
      <c r="Q176" s="29"/>
      <c r="R176" s="29"/>
      <c r="S176" s="29"/>
      <c r="T176" s="11"/>
    </row>
    <row r="177" spans="1:20" s="79" customFormat="1" ht="12.75" hidden="1">
      <c r="A177" s="11"/>
      <c r="B177" s="133"/>
      <c r="C177" s="28"/>
      <c r="D177" s="29"/>
      <c r="E177" s="29"/>
      <c r="F177" s="29"/>
      <c r="G177" s="136"/>
      <c r="H177" s="29"/>
      <c r="I177" s="29"/>
      <c r="J177" s="29"/>
      <c r="K177" s="29"/>
      <c r="L177" s="29"/>
      <c r="M177" s="29"/>
      <c r="N177" s="29"/>
      <c r="O177" s="29"/>
      <c r="P177" s="29"/>
      <c r="Q177" s="29"/>
      <c r="R177" s="29"/>
      <c r="S177" s="29"/>
      <c r="T177" s="11"/>
    </row>
    <row r="178" spans="1:20" s="79" customFormat="1" ht="12.75" hidden="1">
      <c r="A178" s="11"/>
      <c r="B178" s="133"/>
      <c r="C178" s="28"/>
      <c r="D178" s="29"/>
      <c r="E178" s="29"/>
      <c r="F178" s="29"/>
      <c r="G178" s="136"/>
      <c r="H178" s="29"/>
      <c r="I178" s="29"/>
      <c r="J178" s="29"/>
      <c r="K178" s="29"/>
      <c r="L178" s="29"/>
      <c r="M178" s="29"/>
      <c r="N178" s="29"/>
      <c r="O178" s="29"/>
      <c r="P178" s="29"/>
      <c r="Q178" s="29"/>
      <c r="R178" s="29"/>
      <c r="S178" s="29"/>
      <c r="T178" s="11"/>
    </row>
    <row r="179" spans="1:20" s="79" customFormat="1" ht="12.75" hidden="1">
      <c r="A179" s="11"/>
      <c r="B179" s="133"/>
      <c r="C179" s="28"/>
      <c r="D179" s="29"/>
      <c r="E179" s="29"/>
      <c r="F179" s="29"/>
      <c r="G179" s="136"/>
      <c r="H179" s="29"/>
      <c r="I179" s="29"/>
      <c r="J179" s="29"/>
      <c r="K179" s="29"/>
      <c r="L179" s="29"/>
      <c r="M179" s="29"/>
      <c r="N179" s="29"/>
      <c r="O179" s="29"/>
      <c r="P179" s="29"/>
      <c r="Q179" s="29"/>
      <c r="R179" s="29"/>
      <c r="S179" s="29"/>
      <c r="T179" s="11"/>
    </row>
    <row r="180" spans="1:20" s="79" customFormat="1" ht="12.75" hidden="1">
      <c r="A180" s="11"/>
      <c r="B180" s="133"/>
      <c r="C180" s="28"/>
      <c r="D180" s="29"/>
      <c r="E180" s="29"/>
      <c r="F180" s="29"/>
      <c r="G180" s="136"/>
      <c r="H180" s="29"/>
      <c r="I180" s="29"/>
      <c r="J180" s="29"/>
      <c r="K180" s="29"/>
      <c r="L180" s="29"/>
      <c r="M180" s="29"/>
      <c r="N180" s="29"/>
      <c r="O180" s="29"/>
      <c r="P180" s="29"/>
      <c r="Q180" s="29"/>
      <c r="R180" s="29"/>
      <c r="S180" s="29"/>
      <c r="T180" s="11"/>
    </row>
    <row r="181" spans="1:20" s="79" customFormat="1" ht="12.75" hidden="1">
      <c r="A181" s="11"/>
      <c r="B181" s="133"/>
      <c r="C181" s="28"/>
      <c r="D181" s="29"/>
      <c r="E181" s="29"/>
      <c r="F181" s="29"/>
      <c r="G181" s="136"/>
      <c r="H181" s="29"/>
      <c r="I181" s="29"/>
      <c r="J181" s="29"/>
      <c r="K181" s="29"/>
      <c r="L181" s="29"/>
      <c r="M181" s="29"/>
      <c r="N181" s="29"/>
      <c r="O181" s="29"/>
      <c r="P181" s="29"/>
      <c r="Q181" s="29"/>
      <c r="R181" s="29"/>
      <c r="S181" s="29"/>
      <c r="T181" s="11"/>
    </row>
    <row r="182" spans="1:20" s="79" customFormat="1" ht="12.75" hidden="1">
      <c r="A182" s="11"/>
      <c r="B182" s="133"/>
      <c r="C182" s="28"/>
      <c r="D182" s="29"/>
      <c r="E182" s="29"/>
      <c r="F182" s="29"/>
      <c r="G182" s="136"/>
      <c r="H182" s="29"/>
      <c r="I182" s="29"/>
      <c r="J182" s="29"/>
      <c r="K182" s="29"/>
      <c r="L182" s="29"/>
      <c r="M182" s="29"/>
      <c r="N182" s="29"/>
      <c r="O182" s="29"/>
      <c r="P182" s="29"/>
      <c r="Q182" s="29"/>
      <c r="R182" s="29"/>
      <c r="S182" s="29"/>
      <c r="T182" s="11"/>
    </row>
    <row r="183" spans="1:20" s="77" customFormat="1" ht="15.75" customHeight="1" hidden="1">
      <c r="A183" s="27">
        <v>4</v>
      </c>
      <c r="B183" s="134" t="s">
        <v>5</v>
      </c>
      <c r="C183" s="26"/>
      <c r="D183" s="30"/>
      <c r="E183" s="109">
        <v>1</v>
      </c>
      <c r="F183" s="30">
        <f>F184</f>
        <v>2983.8999999999996</v>
      </c>
      <c r="G183" s="136"/>
      <c r="H183" s="30">
        <v>0</v>
      </c>
      <c r="I183" s="30">
        <v>0</v>
      </c>
      <c r="J183" s="30">
        <v>0</v>
      </c>
      <c r="K183" s="30">
        <v>0</v>
      </c>
      <c r="L183" s="30">
        <v>8557</v>
      </c>
      <c r="M183" s="30">
        <v>5573.1</v>
      </c>
      <c r="N183" s="30">
        <v>0</v>
      </c>
      <c r="O183" s="30">
        <v>0</v>
      </c>
      <c r="P183" s="30">
        <v>0</v>
      </c>
      <c r="Q183" s="30">
        <v>2983.8999999999996</v>
      </c>
      <c r="R183" s="30">
        <v>0</v>
      </c>
      <c r="S183" s="30">
        <v>0</v>
      </c>
      <c r="T183" s="30">
        <v>0</v>
      </c>
    </row>
    <row r="184" spans="1:20" s="79" customFormat="1" ht="62.25" customHeight="1" hidden="1">
      <c r="A184" s="11" t="s">
        <v>164</v>
      </c>
      <c r="B184" s="133" t="s">
        <v>207</v>
      </c>
      <c r="C184" s="28"/>
      <c r="D184" s="29"/>
      <c r="E184" s="60" t="s">
        <v>263</v>
      </c>
      <c r="F184" s="29">
        <f>Q184</f>
        <v>2983.8999999999996</v>
      </c>
      <c r="G184" s="136" t="s">
        <v>249</v>
      </c>
      <c r="H184" s="29"/>
      <c r="I184" s="29"/>
      <c r="J184" s="29"/>
      <c r="K184" s="29"/>
      <c r="L184" s="29">
        <v>8557</v>
      </c>
      <c r="M184" s="29">
        <v>5573.1</v>
      </c>
      <c r="N184" s="29"/>
      <c r="O184" s="29"/>
      <c r="P184" s="29"/>
      <c r="Q184" s="29">
        <v>2983.8999999999996</v>
      </c>
      <c r="R184" s="29"/>
      <c r="S184" s="29"/>
      <c r="T184" s="11"/>
    </row>
    <row r="185" spans="1:20" s="77" customFormat="1" ht="17.25" customHeight="1" hidden="1">
      <c r="A185" s="27">
        <v>5</v>
      </c>
      <c r="B185" s="134" t="s">
        <v>111</v>
      </c>
      <c r="C185" s="26"/>
      <c r="D185" s="30"/>
      <c r="E185" s="109">
        <v>1</v>
      </c>
      <c r="F185" s="30">
        <f>F186</f>
        <v>2983.9</v>
      </c>
      <c r="G185" s="136"/>
      <c r="H185" s="30">
        <v>0</v>
      </c>
      <c r="I185" s="30">
        <v>0</v>
      </c>
      <c r="J185" s="30">
        <v>0</v>
      </c>
      <c r="K185" s="30">
        <v>0</v>
      </c>
      <c r="L185" s="30">
        <v>7023</v>
      </c>
      <c r="M185" s="30">
        <v>4039.1</v>
      </c>
      <c r="N185" s="30">
        <v>0</v>
      </c>
      <c r="O185" s="30">
        <v>0</v>
      </c>
      <c r="P185" s="30">
        <v>0</v>
      </c>
      <c r="Q185" s="30">
        <v>2983.9</v>
      </c>
      <c r="R185" s="30">
        <v>0</v>
      </c>
      <c r="S185" s="30"/>
      <c r="T185" s="27"/>
    </row>
    <row r="186" spans="1:20" s="79" customFormat="1" ht="31.5" customHeight="1" hidden="1">
      <c r="A186" s="11" t="s">
        <v>164</v>
      </c>
      <c r="B186" s="133" t="s">
        <v>208</v>
      </c>
      <c r="C186" s="28"/>
      <c r="D186" s="29"/>
      <c r="E186" s="60" t="s">
        <v>263</v>
      </c>
      <c r="F186" s="29">
        <f>Q186</f>
        <v>2983.9</v>
      </c>
      <c r="G186" s="136" t="s">
        <v>249</v>
      </c>
      <c r="H186" s="29"/>
      <c r="I186" s="29"/>
      <c r="J186" s="29"/>
      <c r="K186" s="29"/>
      <c r="L186" s="29">
        <v>7023</v>
      </c>
      <c r="M186" s="29">
        <v>4039.1</v>
      </c>
      <c r="N186" s="29"/>
      <c r="O186" s="29"/>
      <c r="P186" s="29"/>
      <c r="Q186" s="29">
        <v>2983.9</v>
      </c>
      <c r="R186" s="29"/>
      <c r="S186" s="29"/>
      <c r="T186" s="11"/>
    </row>
    <row r="187" spans="1:20" s="94" customFormat="1" ht="18" customHeight="1" hidden="1">
      <c r="A187" s="63">
        <v>6</v>
      </c>
      <c r="B187" s="131" t="str">
        <f>'[6]KH 2023'!$B$182</f>
        <v>Xã Đại Phú</v>
      </c>
      <c r="C187" s="54"/>
      <c r="D187" s="64"/>
      <c r="E187" s="107">
        <v>1</v>
      </c>
      <c r="F187" s="64">
        <f>F188</f>
        <v>1078</v>
      </c>
      <c r="G187" s="136"/>
      <c r="H187" s="64"/>
      <c r="I187" s="64"/>
      <c r="J187" s="64"/>
      <c r="K187" s="64"/>
      <c r="L187" s="64"/>
      <c r="M187" s="64"/>
      <c r="N187" s="64"/>
      <c r="O187" s="64"/>
      <c r="P187" s="64"/>
      <c r="Q187" s="64"/>
      <c r="R187" s="64"/>
      <c r="S187" s="64"/>
      <c r="T187" s="63"/>
    </row>
    <row r="188" spans="1:20" s="95" customFormat="1" ht="20.25" customHeight="1" hidden="1">
      <c r="A188" s="57" t="s">
        <v>164</v>
      </c>
      <c r="B188" s="132" t="str">
        <f>'[6]KH 2023'!$B$183</f>
        <v>Xây dựng 02 phòng học điểm trường Cây Thông, trường mầm non Đại Phú (giai đoạn 2)</v>
      </c>
      <c r="C188" s="59"/>
      <c r="D188" s="60"/>
      <c r="E188" s="60" t="s">
        <v>263</v>
      </c>
      <c r="F188" s="60">
        <f>'[6]KH 2023'!$C$183/1000</f>
        <v>1078</v>
      </c>
      <c r="G188" s="136"/>
      <c r="H188" s="60"/>
      <c r="I188" s="60"/>
      <c r="J188" s="60"/>
      <c r="K188" s="60"/>
      <c r="L188" s="60"/>
      <c r="M188" s="60"/>
      <c r="N188" s="60"/>
      <c r="O188" s="60"/>
      <c r="P188" s="60"/>
      <c r="Q188" s="60"/>
      <c r="R188" s="60"/>
      <c r="S188" s="60"/>
      <c r="T188" s="57"/>
    </row>
    <row r="189" spans="1:20" s="94" customFormat="1" ht="18.75" customHeight="1" hidden="1">
      <c r="A189" s="63">
        <v>7</v>
      </c>
      <c r="B189" s="131" t="str">
        <f>'[6]KH 2023'!$B$184</f>
        <v>Xã Kháng Nhật</v>
      </c>
      <c r="C189" s="54"/>
      <c r="D189" s="64"/>
      <c r="E189" s="107">
        <v>1</v>
      </c>
      <c r="F189" s="64">
        <f>F190</f>
        <v>5389</v>
      </c>
      <c r="G189" s="136"/>
      <c r="H189" s="64"/>
      <c r="I189" s="64"/>
      <c r="J189" s="64"/>
      <c r="K189" s="64"/>
      <c r="L189" s="64"/>
      <c r="M189" s="64"/>
      <c r="N189" s="64"/>
      <c r="O189" s="64"/>
      <c r="P189" s="64"/>
      <c r="Q189" s="64"/>
      <c r="R189" s="64"/>
      <c r="S189" s="64"/>
      <c r="T189" s="63"/>
    </row>
    <row r="190" spans="1:20" s="95" customFormat="1" ht="41.25" customHeight="1" hidden="1">
      <c r="A190" s="57" t="s">
        <v>164</v>
      </c>
      <c r="B190" s="132" t="str">
        <f>'[6]KH 2023'!$B$185</f>
        <v>Xây dựng đường trục xã: Đoạn từ Nhà văn hoá thôn Lẹm đến cổng ông Cầm Lai (2,1 km), đoạn từ nghĩa trang thôn Ba Khe đến đường ĐT 185 (0,6 km) và đoạn từ thôn Trung Tâm đi thôn Khuôn Phầy (0,9 km)</v>
      </c>
      <c r="C190" s="59"/>
      <c r="D190" s="60"/>
      <c r="E190" s="60" t="s">
        <v>263</v>
      </c>
      <c r="F190" s="60">
        <f>'[6]KH 2023'!$C$185/1000</f>
        <v>5389</v>
      </c>
      <c r="G190" s="136"/>
      <c r="H190" s="60"/>
      <c r="I190" s="60"/>
      <c r="J190" s="60"/>
      <c r="K190" s="60"/>
      <c r="L190" s="60"/>
      <c r="M190" s="60"/>
      <c r="N190" s="60"/>
      <c r="O190" s="60"/>
      <c r="P190" s="60"/>
      <c r="Q190" s="60"/>
      <c r="R190" s="60"/>
      <c r="S190" s="60"/>
      <c r="T190" s="57"/>
    </row>
    <row r="191" spans="1:20" s="94" customFormat="1" ht="18.75" customHeight="1" hidden="1">
      <c r="A191" s="63">
        <v>8</v>
      </c>
      <c r="B191" s="131" t="str">
        <f>'[6]KH 2023'!$B$188</f>
        <v>Xã Tân Trào</v>
      </c>
      <c r="C191" s="54"/>
      <c r="D191" s="64"/>
      <c r="E191" s="107">
        <v>3</v>
      </c>
      <c r="F191" s="64">
        <f>SUM(F192:F194)</f>
        <v>1078</v>
      </c>
      <c r="G191" s="136"/>
      <c r="H191" s="64"/>
      <c r="I191" s="64"/>
      <c r="J191" s="64"/>
      <c r="K191" s="64"/>
      <c r="L191" s="64"/>
      <c r="M191" s="64"/>
      <c r="N191" s="64"/>
      <c r="O191" s="64"/>
      <c r="P191" s="64"/>
      <c r="Q191" s="64"/>
      <c r="R191" s="64"/>
      <c r="S191" s="64"/>
      <c r="T191" s="63"/>
    </row>
    <row r="192" spans="1:20" s="95" customFormat="1" ht="18.75" customHeight="1" hidden="1">
      <c r="A192" s="57" t="s">
        <v>164</v>
      </c>
      <c r="B192" s="132" t="str">
        <f>'[6]KH 2023'!$B$189</f>
        <v>Xây dựng đường trục thôn</v>
      </c>
      <c r="C192" s="59"/>
      <c r="D192" s="60"/>
      <c r="E192" s="60" t="s">
        <v>263</v>
      </c>
      <c r="F192" s="60">
        <f>'[6]KH 2023'!$C$189/1000</f>
        <v>832</v>
      </c>
      <c r="G192" s="136"/>
      <c r="H192" s="60"/>
      <c r="I192" s="60"/>
      <c r="J192" s="60"/>
      <c r="K192" s="60"/>
      <c r="L192" s="60"/>
      <c r="M192" s="60"/>
      <c r="N192" s="60"/>
      <c r="O192" s="60"/>
      <c r="P192" s="60"/>
      <c r="Q192" s="60"/>
      <c r="R192" s="60"/>
      <c r="S192" s="60"/>
      <c r="T192" s="57"/>
    </row>
    <row r="193" spans="1:20" s="95" customFormat="1" ht="18.75" customHeight="1" hidden="1">
      <c r="A193" s="57" t="s">
        <v>164</v>
      </c>
      <c r="B193" s="132" t="str">
        <f>'[6]KH 2023'!$B$190</f>
        <v>Nâng cấp, cải tạo Nhà văn hoá thôn Tân Lập</v>
      </c>
      <c r="C193" s="59"/>
      <c r="D193" s="60"/>
      <c r="E193" s="60" t="s">
        <v>263</v>
      </c>
      <c r="F193" s="60">
        <f>'[6]KH 2023'!$C$190/1000</f>
        <v>100</v>
      </c>
      <c r="G193" s="136"/>
      <c r="H193" s="60"/>
      <c r="I193" s="60"/>
      <c r="J193" s="60"/>
      <c r="K193" s="60"/>
      <c r="L193" s="60"/>
      <c r="M193" s="60"/>
      <c r="N193" s="60"/>
      <c r="O193" s="60"/>
      <c r="P193" s="60"/>
      <c r="Q193" s="60"/>
      <c r="R193" s="60"/>
      <c r="S193" s="60"/>
      <c r="T193" s="57"/>
    </row>
    <row r="194" spans="1:20" s="95" customFormat="1" ht="18.75" customHeight="1" hidden="1">
      <c r="A194" s="57" t="s">
        <v>164</v>
      </c>
      <c r="B194" s="132" t="str">
        <f>'[6]KH 2023'!$B$191</f>
        <v>Xây dựng cổng và hàng rào nhà văn hoá thôn Tiền Phong và thôn Vĩnh Tân</v>
      </c>
      <c r="C194" s="59"/>
      <c r="D194" s="60"/>
      <c r="E194" s="60" t="s">
        <v>263</v>
      </c>
      <c r="F194" s="60">
        <f>'[6]KH 2023'!$C$191/1000</f>
        <v>146</v>
      </c>
      <c r="G194" s="136"/>
      <c r="H194" s="60"/>
      <c r="I194" s="60"/>
      <c r="J194" s="60"/>
      <c r="K194" s="60"/>
      <c r="L194" s="60"/>
      <c r="M194" s="60"/>
      <c r="N194" s="60"/>
      <c r="O194" s="60"/>
      <c r="P194" s="60"/>
      <c r="Q194" s="60"/>
      <c r="R194" s="60"/>
      <c r="S194" s="60"/>
      <c r="T194" s="57"/>
    </row>
    <row r="195" spans="1:20" s="94" customFormat="1" ht="18.75" customHeight="1" hidden="1">
      <c r="A195" s="63">
        <v>9</v>
      </c>
      <c r="B195" s="131" t="str">
        <f>'[6]KH 2023'!$B$192</f>
        <v>Xã Phú Lương </v>
      </c>
      <c r="C195" s="54"/>
      <c r="D195" s="64"/>
      <c r="E195" s="107">
        <v>3</v>
      </c>
      <c r="F195" s="64">
        <f>SUM(F196:F198)</f>
        <v>5389</v>
      </c>
      <c r="G195" s="136"/>
      <c r="H195" s="64"/>
      <c r="I195" s="64"/>
      <c r="J195" s="64"/>
      <c r="K195" s="64"/>
      <c r="L195" s="64"/>
      <c r="M195" s="64"/>
      <c r="N195" s="64"/>
      <c r="O195" s="64"/>
      <c r="P195" s="64"/>
      <c r="Q195" s="64"/>
      <c r="R195" s="64"/>
      <c r="S195" s="64"/>
      <c r="T195" s="63"/>
    </row>
    <row r="196" spans="1:20" s="95" customFormat="1" ht="18.75" customHeight="1" hidden="1">
      <c r="A196" s="57" t="s">
        <v>164</v>
      </c>
      <c r="B196" s="132" t="str">
        <f>'[6]KH 2023'!$B$193</f>
        <v>Xây dựng nghĩa trang thôn Lão Nhiêu, Lãng Nhiêu</v>
      </c>
      <c r="C196" s="59"/>
      <c r="D196" s="60"/>
      <c r="E196" s="60" t="s">
        <v>263</v>
      </c>
      <c r="F196" s="60">
        <f>'[6]KH 2023'!$C$193/1000</f>
        <v>200</v>
      </c>
      <c r="G196" s="136"/>
      <c r="H196" s="60"/>
      <c r="I196" s="60"/>
      <c r="J196" s="60"/>
      <c r="K196" s="60"/>
      <c r="L196" s="60"/>
      <c r="M196" s="60"/>
      <c r="N196" s="60"/>
      <c r="O196" s="60"/>
      <c r="P196" s="60"/>
      <c r="Q196" s="60"/>
      <c r="R196" s="60"/>
      <c r="S196" s="60"/>
      <c r="T196" s="57"/>
    </row>
    <row r="197" spans="1:20" s="95" customFormat="1" ht="18.75" customHeight="1" hidden="1">
      <c r="A197" s="57" t="s">
        <v>164</v>
      </c>
      <c r="B197" s="132" t="str">
        <f>'[6]KH 2023'!$B$194</f>
        <v>Xây dựng đường vào Trường Mầm non Phú Lương</v>
      </c>
      <c r="C197" s="59"/>
      <c r="D197" s="60"/>
      <c r="E197" s="60" t="s">
        <v>263</v>
      </c>
      <c r="F197" s="60">
        <f>'[6]KH 2023'!$C$194/1000</f>
        <v>200</v>
      </c>
      <c r="G197" s="136"/>
      <c r="H197" s="60"/>
      <c r="I197" s="60"/>
      <c r="J197" s="60"/>
      <c r="K197" s="60"/>
      <c r="L197" s="60"/>
      <c r="M197" s="60"/>
      <c r="N197" s="60"/>
      <c r="O197" s="60"/>
      <c r="P197" s="60"/>
      <c r="Q197" s="60"/>
      <c r="R197" s="60"/>
      <c r="S197" s="60"/>
      <c r="T197" s="57"/>
    </row>
    <row r="198" spans="1:20" s="95" customFormat="1" ht="18.75" customHeight="1" hidden="1">
      <c r="A198" s="57" t="s">
        <v>164</v>
      </c>
      <c r="B198" s="132" t="str">
        <f>'[6]KH 2023'!$B$195</f>
        <v>Xây dựng 06 phòng học trường Mầm non Phú Lương</v>
      </c>
      <c r="C198" s="59"/>
      <c r="D198" s="60"/>
      <c r="E198" s="60" t="s">
        <v>263</v>
      </c>
      <c r="F198" s="60">
        <f>'[6]KH 2023'!$C$195/1000</f>
        <v>4989</v>
      </c>
      <c r="G198" s="136"/>
      <c r="H198" s="60"/>
      <c r="I198" s="60"/>
      <c r="J198" s="60"/>
      <c r="K198" s="60"/>
      <c r="L198" s="60"/>
      <c r="M198" s="60"/>
      <c r="N198" s="60"/>
      <c r="O198" s="60"/>
      <c r="P198" s="60"/>
      <c r="Q198" s="60"/>
      <c r="R198" s="60"/>
      <c r="S198" s="60"/>
      <c r="T198" s="57"/>
    </row>
    <row r="199" spans="1:20" s="94" customFormat="1" ht="18.75" customHeight="1" hidden="1">
      <c r="A199" s="63">
        <v>10</v>
      </c>
      <c r="B199" s="131" t="str">
        <f>'[6]KH 2023'!$B$196</f>
        <v>Xã Thiện Kế</v>
      </c>
      <c r="C199" s="54"/>
      <c r="D199" s="64"/>
      <c r="E199" s="107">
        <v>1</v>
      </c>
      <c r="F199" s="64">
        <f>F200</f>
        <v>1078</v>
      </c>
      <c r="G199" s="136"/>
      <c r="H199" s="64"/>
      <c r="I199" s="64"/>
      <c r="J199" s="64"/>
      <c r="K199" s="64"/>
      <c r="L199" s="64"/>
      <c r="M199" s="64"/>
      <c r="N199" s="64"/>
      <c r="O199" s="64"/>
      <c r="P199" s="64"/>
      <c r="Q199" s="64"/>
      <c r="R199" s="64"/>
      <c r="S199" s="64"/>
      <c r="T199" s="63"/>
    </row>
    <row r="200" spans="1:20" s="95" customFormat="1" ht="18.75" customHeight="1" hidden="1">
      <c r="A200" s="57" t="s">
        <v>164</v>
      </c>
      <c r="B200" s="132" t="str">
        <f>'[6]KH 2023'!$B$197</f>
        <v>Xây dựng rãnh thoát nước thải khu dân cư tại các thôn Vạt Chanh, Cầu Xi</v>
      </c>
      <c r="C200" s="59"/>
      <c r="D200" s="60"/>
      <c r="E200" s="60" t="s">
        <v>263</v>
      </c>
      <c r="F200" s="60">
        <f>'[6]KH 2023'!$C$197/1000</f>
        <v>1078</v>
      </c>
      <c r="G200" s="136"/>
      <c r="H200" s="60"/>
      <c r="I200" s="60"/>
      <c r="J200" s="60"/>
      <c r="K200" s="60"/>
      <c r="L200" s="60"/>
      <c r="M200" s="60"/>
      <c r="N200" s="60"/>
      <c r="O200" s="60"/>
      <c r="P200" s="60"/>
      <c r="Q200" s="60"/>
      <c r="R200" s="60"/>
      <c r="S200" s="60"/>
      <c r="T200" s="57"/>
    </row>
    <row r="201" spans="1:20" s="94" customFormat="1" ht="18.75" customHeight="1" hidden="1">
      <c r="A201" s="63">
        <v>11</v>
      </c>
      <c r="B201" s="131" t="str">
        <f>'[6]KH 2023'!$B$198</f>
        <v>Xã Ninh Lai</v>
      </c>
      <c r="C201" s="54"/>
      <c r="D201" s="64"/>
      <c r="E201" s="107">
        <v>1</v>
      </c>
      <c r="F201" s="64">
        <f>F202</f>
        <v>1078</v>
      </c>
      <c r="G201" s="136"/>
      <c r="H201" s="64"/>
      <c r="I201" s="64"/>
      <c r="J201" s="64"/>
      <c r="K201" s="64"/>
      <c r="L201" s="64"/>
      <c r="M201" s="64"/>
      <c r="N201" s="64"/>
      <c r="O201" s="64"/>
      <c r="P201" s="64"/>
      <c r="Q201" s="64"/>
      <c r="R201" s="64"/>
      <c r="S201" s="64"/>
      <c r="T201" s="63"/>
    </row>
    <row r="202" spans="1:20" s="95" customFormat="1" ht="18.75" customHeight="1" hidden="1">
      <c r="A202" s="57" t="s">
        <v>164</v>
      </c>
      <c r="B202" s="132" t="str">
        <f>'[6]KH 2023'!$B$199</f>
        <v>Sửa chữa, nâng cấp nhà văn hoá xã</v>
      </c>
      <c r="C202" s="59"/>
      <c r="D202" s="60"/>
      <c r="E202" s="60" t="s">
        <v>263</v>
      </c>
      <c r="F202" s="60">
        <f>'[6]KH 2023'!$C$199/1000</f>
        <v>1078</v>
      </c>
      <c r="G202" s="136"/>
      <c r="H202" s="60"/>
      <c r="I202" s="60"/>
      <c r="J202" s="60"/>
      <c r="K202" s="60"/>
      <c r="L202" s="60"/>
      <c r="M202" s="60"/>
      <c r="N202" s="60"/>
      <c r="O202" s="60"/>
      <c r="P202" s="60"/>
      <c r="Q202" s="60"/>
      <c r="R202" s="60"/>
      <c r="S202" s="60"/>
      <c r="T202" s="57"/>
    </row>
    <row r="203" spans="1:20" s="94" customFormat="1" ht="18.75" customHeight="1" hidden="1">
      <c r="A203" s="63">
        <v>12</v>
      </c>
      <c r="B203" s="131" t="str">
        <f>'[6]KH 2023'!$B$200</f>
        <v>Xã Đông Thọ</v>
      </c>
      <c r="C203" s="54"/>
      <c r="D203" s="64"/>
      <c r="E203" s="107">
        <v>2</v>
      </c>
      <c r="F203" s="64">
        <f>SUM(F204:F205)</f>
        <v>5087.4</v>
      </c>
      <c r="G203" s="136"/>
      <c r="H203" s="64"/>
      <c r="I203" s="64"/>
      <c r="J203" s="64"/>
      <c r="K203" s="64"/>
      <c r="L203" s="64"/>
      <c r="M203" s="64"/>
      <c r="N203" s="64"/>
      <c r="O203" s="64"/>
      <c r="P203" s="64"/>
      <c r="Q203" s="64"/>
      <c r="R203" s="64"/>
      <c r="S203" s="64"/>
      <c r="T203" s="63"/>
    </row>
    <row r="204" spans="1:20" s="95" customFormat="1" ht="25.5" hidden="1">
      <c r="A204" s="57" t="s">
        <v>164</v>
      </c>
      <c r="B204" s="132" t="str">
        <f>'[6]KH 2023'!$B$201</f>
        <v>Xây dựng đường trục xã: Đoạn từ ĐT186 đi Ban nghiên cứu không quân và đoạn từ đường ĐH21 đi ĐH 04</v>
      </c>
      <c r="C204" s="59"/>
      <c r="D204" s="60"/>
      <c r="E204" s="60" t="s">
        <v>263</v>
      </c>
      <c r="F204" s="60">
        <f>'[6]KH 2023'!$C$201/1000-301.6</f>
        <v>4787.4</v>
      </c>
      <c r="G204" s="136"/>
      <c r="H204" s="60"/>
      <c r="I204" s="60"/>
      <c r="J204" s="60"/>
      <c r="K204" s="60"/>
      <c r="L204" s="60"/>
      <c r="M204" s="60"/>
      <c r="N204" s="60"/>
      <c r="O204" s="60"/>
      <c r="P204" s="60"/>
      <c r="Q204" s="60"/>
      <c r="R204" s="60"/>
      <c r="S204" s="60"/>
      <c r="T204" s="57"/>
    </row>
    <row r="205" spans="1:20" s="95" customFormat="1" ht="25.5" hidden="1">
      <c r="A205" s="57" t="s">
        <v>164</v>
      </c>
      <c r="B205" s="132" t="s">
        <v>237</v>
      </c>
      <c r="C205" s="59"/>
      <c r="D205" s="60"/>
      <c r="E205" s="60" t="s">
        <v>263</v>
      </c>
      <c r="F205" s="60">
        <f>'[6]KH 2023'!$C$202/1000</f>
        <v>300</v>
      </c>
      <c r="G205" s="136"/>
      <c r="H205" s="60"/>
      <c r="I205" s="60"/>
      <c r="J205" s="60"/>
      <c r="K205" s="60"/>
      <c r="L205" s="60"/>
      <c r="M205" s="60"/>
      <c r="N205" s="60"/>
      <c r="O205" s="60"/>
      <c r="P205" s="60"/>
      <c r="Q205" s="60"/>
      <c r="R205" s="60"/>
      <c r="S205" s="60"/>
      <c r="T205" s="57"/>
    </row>
    <row r="206" spans="1:20" s="94" customFormat="1" ht="18" customHeight="1" hidden="1">
      <c r="A206" s="63">
        <v>13</v>
      </c>
      <c r="B206" s="131" t="str">
        <f>'[6]KH 2023'!$B$203</f>
        <v>Xã Vân Sơn</v>
      </c>
      <c r="C206" s="54"/>
      <c r="D206" s="64"/>
      <c r="E206" s="107">
        <v>1</v>
      </c>
      <c r="F206" s="64">
        <f>F207</f>
        <v>5389</v>
      </c>
      <c r="G206" s="136"/>
      <c r="H206" s="64"/>
      <c r="I206" s="64"/>
      <c r="J206" s="64"/>
      <c r="K206" s="64"/>
      <c r="L206" s="64"/>
      <c r="M206" s="64"/>
      <c r="N206" s="64"/>
      <c r="O206" s="64"/>
      <c r="P206" s="64"/>
      <c r="Q206" s="64"/>
      <c r="R206" s="64"/>
      <c r="S206" s="64"/>
      <c r="T206" s="63"/>
    </row>
    <row r="207" spans="1:20" s="95" customFormat="1" ht="18" customHeight="1" hidden="1">
      <c r="A207" s="57" t="s">
        <v>164</v>
      </c>
      <c r="B207" s="132" t="str">
        <f>'[6]KH 2023'!$B$204</f>
        <v>Xây dựng nhà hai tầng các phòng chức năng Trường THCS Vân Sơn</v>
      </c>
      <c r="C207" s="59"/>
      <c r="D207" s="60"/>
      <c r="E207" s="60" t="s">
        <v>263</v>
      </c>
      <c r="F207" s="60">
        <f>'[6]KH 2023'!$C$204/1000</f>
        <v>5389</v>
      </c>
      <c r="G207" s="136"/>
      <c r="H207" s="60"/>
      <c r="I207" s="60"/>
      <c r="J207" s="60"/>
      <c r="K207" s="60"/>
      <c r="L207" s="60"/>
      <c r="M207" s="60"/>
      <c r="N207" s="60"/>
      <c r="O207" s="60"/>
      <c r="P207" s="60"/>
      <c r="Q207" s="60"/>
      <c r="R207" s="60"/>
      <c r="S207" s="60"/>
      <c r="T207" s="57"/>
    </row>
    <row r="208" spans="1:20" s="94" customFormat="1" ht="18" customHeight="1" hidden="1">
      <c r="A208" s="63">
        <v>14</v>
      </c>
      <c r="B208" s="131" t="str">
        <f>'[6]KH 2023'!$B$205</f>
        <v>Xã Tam Đa</v>
      </c>
      <c r="C208" s="54"/>
      <c r="D208" s="64"/>
      <c r="E208" s="107">
        <f>COUNTA(E209:E217)</f>
        <v>9</v>
      </c>
      <c r="F208" s="64">
        <f>SUM(F209:F217)</f>
        <v>5389</v>
      </c>
      <c r="G208" s="136"/>
      <c r="H208" s="64"/>
      <c r="I208" s="64"/>
      <c r="J208" s="64"/>
      <c r="K208" s="64"/>
      <c r="L208" s="64"/>
      <c r="M208" s="64"/>
      <c r="N208" s="64"/>
      <c r="O208" s="64"/>
      <c r="P208" s="64"/>
      <c r="Q208" s="64"/>
      <c r="R208" s="64"/>
      <c r="S208" s="64"/>
      <c r="T208" s="63"/>
    </row>
    <row r="209" spans="1:20" s="95" customFormat="1" ht="18" customHeight="1" hidden="1">
      <c r="A209" s="57" t="s">
        <v>164</v>
      </c>
      <c r="B209" s="132" t="str">
        <f>'[6]KH 2023'!$B$206</f>
        <v>Sửa chữa, nâng cấp công trình thủy lợi đập Dộc Sộp thôn Phú Thọ</v>
      </c>
      <c r="C209" s="59"/>
      <c r="D209" s="60"/>
      <c r="E209" s="60" t="s">
        <v>263</v>
      </c>
      <c r="F209" s="60">
        <f>'[6]KH 2023'!$C$206/1000</f>
        <v>400</v>
      </c>
      <c r="G209" s="136"/>
      <c r="H209" s="60"/>
      <c r="I209" s="60"/>
      <c r="J209" s="60"/>
      <c r="K209" s="60"/>
      <c r="L209" s="60"/>
      <c r="M209" s="60"/>
      <c r="N209" s="60"/>
      <c r="O209" s="60"/>
      <c r="P209" s="60"/>
      <c r="Q209" s="60"/>
      <c r="R209" s="60"/>
      <c r="S209" s="60"/>
      <c r="T209" s="57"/>
    </row>
    <row r="210" spans="1:20" s="95" customFormat="1" ht="18" customHeight="1" hidden="1">
      <c r="A210" s="57" t="s">
        <v>164</v>
      </c>
      <c r="B210" s="132" t="str">
        <f>'[6]KH 2023'!$B$207</f>
        <v>Xây dựng đường trục xã đoạn từ đường ĐH04 đến đường xã Tam Đa đi xã Quang Yên</v>
      </c>
      <c r="C210" s="59"/>
      <c r="D210" s="60"/>
      <c r="E210" s="60" t="s">
        <v>263</v>
      </c>
      <c r="F210" s="60">
        <f>'[6]KH 2023'!$C$207/1000</f>
        <v>500</v>
      </c>
      <c r="G210" s="136"/>
      <c r="H210" s="60"/>
      <c r="I210" s="60"/>
      <c r="J210" s="60"/>
      <c r="K210" s="60"/>
      <c r="L210" s="60"/>
      <c r="M210" s="60"/>
      <c r="N210" s="60"/>
      <c r="O210" s="60"/>
      <c r="P210" s="60"/>
      <c r="Q210" s="60"/>
      <c r="R210" s="60"/>
      <c r="S210" s="60"/>
      <c r="T210" s="57"/>
    </row>
    <row r="211" spans="1:20" s="95" customFormat="1" ht="25.5" hidden="1">
      <c r="A211" s="57" t="s">
        <v>164</v>
      </c>
      <c r="B211" s="132" t="s">
        <v>236</v>
      </c>
      <c r="C211" s="59"/>
      <c r="D211" s="60"/>
      <c r="E211" s="60" t="s">
        <v>263</v>
      </c>
      <c r="F211" s="60">
        <f>'[6]KH 2023'!$C$208/1000</f>
        <v>600</v>
      </c>
      <c r="G211" s="136"/>
      <c r="H211" s="60"/>
      <c r="I211" s="60"/>
      <c r="J211" s="60"/>
      <c r="K211" s="60"/>
      <c r="L211" s="60"/>
      <c r="M211" s="60"/>
      <c r="N211" s="60"/>
      <c r="O211" s="60"/>
      <c r="P211" s="60"/>
      <c r="Q211" s="60"/>
      <c r="R211" s="60"/>
      <c r="S211" s="60"/>
      <c r="T211" s="57"/>
    </row>
    <row r="212" spans="1:20" s="95" customFormat="1" ht="38.25" hidden="1">
      <c r="A212" s="57" t="s">
        <v>164</v>
      </c>
      <c r="B212" s="132" t="s">
        <v>235</v>
      </c>
      <c r="C212" s="59"/>
      <c r="D212" s="60"/>
      <c r="E212" s="60" t="s">
        <v>263</v>
      </c>
      <c r="F212" s="60">
        <f>'[6]KH 2023'!$C$209/1000</f>
        <v>500</v>
      </c>
      <c r="G212" s="136"/>
      <c r="H212" s="60"/>
      <c r="I212" s="60"/>
      <c r="J212" s="60"/>
      <c r="K212" s="60"/>
      <c r="L212" s="60"/>
      <c r="M212" s="60"/>
      <c r="N212" s="60"/>
      <c r="O212" s="60"/>
      <c r="P212" s="60"/>
      <c r="Q212" s="60"/>
      <c r="R212" s="60"/>
      <c r="S212" s="60"/>
      <c r="T212" s="57"/>
    </row>
    <row r="213" spans="1:20" s="95" customFormat="1" ht="25.5" hidden="1">
      <c r="A213" s="57" t="s">
        <v>164</v>
      </c>
      <c r="B213" s="132" t="s">
        <v>234</v>
      </c>
      <c r="C213" s="59"/>
      <c r="D213" s="60"/>
      <c r="E213" s="60" t="s">
        <v>263</v>
      </c>
      <c r="F213" s="60">
        <f>'[6]KH 2023'!$C$210/1000</f>
        <v>300</v>
      </c>
      <c r="G213" s="136"/>
      <c r="H213" s="60"/>
      <c r="I213" s="60"/>
      <c r="J213" s="60"/>
      <c r="K213" s="60"/>
      <c r="L213" s="60"/>
      <c r="M213" s="60"/>
      <c r="N213" s="60"/>
      <c r="O213" s="60"/>
      <c r="P213" s="60"/>
      <c r="Q213" s="60"/>
      <c r="R213" s="60"/>
      <c r="S213" s="60"/>
      <c r="T213" s="57"/>
    </row>
    <row r="214" spans="1:20" s="95" customFormat="1" ht="25.5" hidden="1">
      <c r="A214" s="57" t="s">
        <v>164</v>
      </c>
      <c r="B214" s="132" t="s">
        <v>233</v>
      </c>
      <c r="C214" s="59"/>
      <c r="D214" s="60"/>
      <c r="E214" s="60" t="s">
        <v>263</v>
      </c>
      <c r="F214" s="60">
        <f>'[6]KH 2023'!$C$211/1000</f>
        <v>300</v>
      </c>
      <c r="G214" s="136"/>
      <c r="H214" s="60"/>
      <c r="I214" s="60"/>
      <c r="J214" s="60"/>
      <c r="K214" s="60"/>
      <c r="L214" s="60"/>
      <c r="M214" s="60"/>
      <c r="N214" s="60"/>
      <c r="O214" s="60"/>
      <c r="P214" s="60"/>
      <c r="Q214" s="60"/>
      <c r="R214" s="60"/>
      <c r="S214" s="60"/>
      <c r="T214" s="57"/>
    </row>
    <row r="215" spans="1:20" s="95" customFormat="1" ht="25.5" hidden="1">
      <c r="A215" s="57" t="s">
        <v>164</v>
      </c>
      <c r="B215" s="132" t="s">
        <v>232</v>
      </c>
      <c r="C215" s="59"/>
      <c r="D215" s="60"/>
      <c r="E215" s="60" t="s">
        <v>263</v>
      </c>
      <c r="F215" s="60">
        <f>'[6]KH 2023'!$C$212/1000</f>
        <v>300</v>
      </c>
      <c r="G215" s="136"/>
      <c r="H215" s="60"/>
      <c r="I215" s="60"/>
      <c r="J215" s="60"/>
      <c r="K215" s="60"/>
      <c r="L215" s="60"/>
      <c r="M215" s="60"/>
      <c r="N215" s="60"/>
      <c r="O215" s="60"/>
      <c r="P215" s="60"/>
      <c r="Q215" s="60"/>
      <c r="R215" s="60"/>
      <c r="S215" s="60"/>
      <c r="T215" s="57"/>
    </row>
    <row r="216" spans="1:20" s="95" customFormat="1" ht="25.5" hidden="1">
      <c r="A216" s="57" t="s">
        <v>164</v>
      </c>
      <c r="B216" s="132" t="s">
        <v>231</v>
      </c>
      <c r="C216" s="59"/>
      <c r="D216" s="60"/>
      <c r="E216" s="60" t="s">
        <v>263</v>
      </c>
      <c r="F216" s="60">
        <f>'[6]KH 2023'!$C$213/1000</f>
        <v>300</v>
      </c>
      <c r="G216" s="136"/>
      <c r="H216" s="60"/>
      <c r="I216" s="60"/>
      <c r="J216" s="60"/>
      <c r="K216" s="60"/>
      <c r="L216" s="60"/>
      <c r="M216" s="60"/>
      <c r="N216" s="60"/>
      <c r="O216" s="60"/>
      <c r="P216" s="60"/>
      <c r="Q216" s="60"/>
      <c r="R216" s="60"/>
      <c r="S216" s="60"/>
      <c r="T216" s="57"/>
    </row>
    <row r="217" spans="1:20" s="95" customFormat="1" ht="18" customHeight="1" hidden="1">
      <c r="A217" s="57" t="s">
        <v>164</v>
      </c>
      <c r="B217" s="132" t="str">
        <f>'[6]KH 2023'!$B$214</f>
        <v>Xây dựng mặt bằng khu vui chơi của xã cho trẻ em và người cao tuổi</v>
      </c>
      <c r="C217" s="59"/>
      <c r="D217" s="60"/>
      <c r="E217" s="60" t="s">
        <v>263</v>
      </c>
      <c r="F217" s="60">
        <f>'[6]KH 2023'!$C$214/1000</f>
        <v>2189</v>
      </c>
      <c r="G217" s="136"/>
      <c r="H217" s="60"/>
      <c r="I217" s="60"/>
      <c r="J217" s="60"/>
      <c r="K217" s="60"/>
      <c r="L217" s="60"/>
      <c r="M217" s="60"/>
      <c r="N217" s="60"/>
      <c r="O217" s="60"/>
      <c r="P217" s="60"/>
      <c r="Q217" s="60"/>
      <c r="R217" s="60"/>
      <c r="S217" s="60"/>
      <c r="T217" s="57"/>
    </row>
    <row r="218" spans="1:20" s="94" customFormat="1" ht="17.25" customHeight="1" hidden="1">
      <c r="A218" s="63">
        <v>15</v>
      </c>
      <c r="B218" s="131" t="str">
        <f>'[6]KH 2023'!$B$215</f>
        <v>Xã Hồng Lạc</v>
      </c>
      <c r="C218" s="54"/>
      <c r="D218" s="64"/>
      <c r="E218" s="107">
        <v>2</v>
      </c>
      <c r="F218" s="64">
        <f>SUM(F219:F220)</f>
        <v>1078</v>
      </c>
      <c r="G218" s="136"/>
      <c r="H218" s="64"/>
      <c r="I218" s="64"/>
      <c r="J218" s="64"/>
      <c r="K218" s="64"/>
      <c r="L218" s="64"/>
      <c r="M218" s="64"/>
      <c r="N218" s="64"/>
      <c r="O218" s="64"/>
      <c r="P218" s="64"/>
      <c r="Q218" s="64"/>
      <c r="R218" s="64"/>
      <c r="S218" s="64"/>
      <c r="T218" s="63"/>
    </row>
    <row r="219" spans="1:20" s="95" customFormat="1" ht="17.25" customHeight="1" hidden="1">
      <c r="A219" s="57" t="s">
        <v>164</v>
      </c>
      <c r="B219" s="132" t="str">
        <f>'[6]KH 2023'!$B$216</f>
        <v>Xây dựng nhà mái che Trường Mầm non Hồng Lạc</v>
      </c>
      <c r="C219" s="59"/>
      <c r="D219" s="60"/>
      <c r="E219" s="60" t="s">
        <v>263</v>
      </c>
      <c r="F219" s="60">
        <f>'[6]KH 2023'!$C$216/1000</f>
        <v>500</v>
      </c>
      <c r="G219" s="136"/>
      <c r="H219" s="60"/>
      <c r="I219" s="60"/>
      <c r="J219" s="60"/>
      <c r="K219" s="60"/>
      <c r="L219" s="60"/>
      <c r="M219" s="60"/>
      <c r="N219" s="60"/>
      <c r="O219" s="60"/>
      <c r="P219" s="60"/>
      <c r="Q219" s="60"/>
      <c r="R219" s="60"/>
      <c r="S219" s="60"/>
      <c r="T219" s="57"/>
    </row>
    <row r="220" spans="1:20" s="95" customFormat="1" ht="17.25" customHeight="1" hidden="1">
      <c r="A220" s="57" t="s">
        <v>164</v>
      </c>
      <c r="B220" s="132" t="str">
        <f>'[6]KH 2023'!$B$217</f>
        <v>Xây dựng hạng mục phụ trợ (cổng, tường rào,…) 08 nhà văn hoá thôn</v>
      </c>
      <c r="C220" s="59"/>
      <c r="D220" s="60"/>
      <c r="E220" s="60" t="s">
        <v>263</v>
      </c>
      <c r="F220" s="60">
        <f>'[6]KH 2023'!$C$217/1000</f>
        <v>578</v>
      </c>
      <c r="G220" s="136"/>
      <c r="H220" s="60"/>
      <c r="I220" s="60"/>
      <c r="J220" s="60"/>
      <c r="K220" s="60"/>
      <c r="L220" s="60"/>
      <c r="M220" s="60"/>
      <c r="N220" s="60"/>
      <c r="O220" s="60"/>
      <c r="P220" s="60"/>
      <c r="Q220" s="60"/>
      <c r="R220" s="60"/>
      <c r="S220" s="60"/>
      <c r="T220" s="57"/>
    </row>
    <row r="221" spans="1:20" s="94" customFormat="1" ht="17.25" customHeight="1" hidden="1">
      <c r="A221" s="63">
        <v>16</v>
      </c>
      <c r="B221" s="131" t="str">
        <f>'[6]KH 2023'!$B$218</f>
        <v>Xã Trường Sinh</v>
      </c>
      <c r="C221" s="54"/>
      <c r="D221" s="64"/>
      <c r="E221" s="107">
        <v>1</v>
      </c>
      <c r="F221" s="64">
        <f>SUM(F222)</f>
        <v>1078</v>
      </c>
      <c r="G221" s="136"/>
      <c r="H221" s="64"/>
      <c r="I221" s="64"/>
      <c r="J221" s="64"/>
      <c r="K221" s="64"/>
      <c r="L221" s="64"/>
      <c r="M221" s="64"/>
      <c r="N221" s="64"/>
      <c r="O221" s="64"/>
      <c r="P221" s="64"/>
      <c r="Q221" s="64"/>
      <c r="R221" s="64"/>
      <c r="S221" s="64"/>
      <c r="T221" s="63"/>
    </row>
    <row r="222" spans="1:20" s="95" customFormat="1" ht="17.25" customHeight="1" hidden="1">
      <c r="A222" s="57" t="s">
        <v>164</v>
      </c>
      <c r="B222" s="132" t="str">
        <f>'[6]KH 2023'!$B$219</f>
        <v>Xây dựng 2 phòng chức năng trường TH&amp;THCS Trường Sinh 1</v>
      </c>
      <c r="C222" s="59"/>
      <c r="D222" s="60"/>
      <c r="E222" s="60" t="s">
        <v>263</v>
      </c>
      <c r="F222" s="60">
        <f>'[6]KH 2023'!$C$219/1000</f>
        <v>1078</v>
      </c>
      <c r="G222" s="136"/>
      <c r="H222" s="60"/>
      <c r="I222" s="60"/>
      <c r="J222" s="60"/>
      <c r="K222" s="60"/>
      <c r="L222" s="60"/>
      <c r="M222" s="60"/>
      <c r="N222" s="60"/>
      <c r="O222" s="60"/>
      <c r="P222" s="60"/>
      <c r="Q222" s="60"/>
      <c r="R222" s="60"/>
      <c r="S222" s="60"/>
      <c r="T222" s="57"/>
    </row>
    <row r="223" spans="1:20" s="74" customFormat="1" ht="27" customHeight="1">
      <c r="A223" s="117">
        <v>7</v>
      </c>
      <c r="B223" s="135" t="s">
        <v>115</v>
      </c>
      <c r="C223" s="68">
        <v>5</v>
      </c>
      <c r="D223" s="69">
        <v>5388.837209302326</v>
      </c>
      <c r="E223" s="114">
        <f>E224+E226+E229</f>
        <v>4</v>
      </c>
      <c r="F223" s="69">
        <f>F224+F226+F229</f>
        <v>5388.8</v>
      </c>
      <c r="G223" s="136" t="s">
        <v>298</v>
      </c>
      <c r="H223" s="69">
        <v>7800</v>
      </c>
      <c r="I223" s="69">
        <v>2340</v>
      </c>
      <c r="J223" s="69">
        <v>0</v>
      </c>
      <c r="K223" s="69">
        <v>0</v>
      </c>
      <c r="L223" s="69">
        <v>0</v>
      </c>
      <c r="M223" s="69">
        <v>0</v>
      </c>
      <c r="N223" s="69">
        <v>868</v>
      </c>
      <c r="O223" s="69">
        <v>0</v>
      </c>
      <c r="P223" s="69">
        <v>2538</v>
      </c>
      <c r="Q223" s="69">
        <v>0</v>
      </c>
      <c r="R223" s="69">
        <v>2054</v>
      </c>
      <c r="S223" s="69"/>
      <c r="T223" s="117" t="s">
        <v>83</v>
      </c>
    </row>
    <row r="224" spans="1:20" s="77" customFormat="1" ht="18" customHeight="1" hidden="1">
      <c r="A224" s="27">
        <v>1</v>
      </c>
      <c r="B224" s="134" t="s">
        <v>1</v>
      </c>
      <c r="C224" s="26"/>
      <c r="D224" s="30"/>
      <c r="E224" s="109">
        <v>1</v>
      </c>
      <c r="F224" s="30">
        <f>F225</f>
        <v>2538</v>
      </c>
      <c r="G224" s="69"/>
      <c r="H224" s="30">
        <v>7800</v>
      </c>
      <c r="I224" s="30">
        <v>2340</v>
      </c>
      <c r="J224" s="30">
        <v>0</v>
      </c>
      <c r="K224" s="30">
        <v>0</v>
      </c>
      <c r="L224" s="30">
        <v>0</v>
      </c>
      <c r="M224" s="30">
        <v>0</v>
      </c>
      <c r="N224" s="30">
        <v>868</v>
      </c>
      <c r="O224" s="30">
        <v>0</v>
      </c>
      <c r="P224" s="30">
        <v>2538</v>
      </c>
      <c r="Q224" s="30">
        <v>0</v>
      </c>
      <c r="R224" s="30">
        <v>2054</v>
      </c>
      <c r="S224" s="30"/>
      <c r="T224" s="27"/>
    </row>
    <row r="225" spans="1:20" s="79" customFormat="1" ht="51.75" customHeight="1" hidden="1">
      <c r="A225" s="11"/>
      <c r="B225" s="133" t="s">
        <v>209</v>
      </c>
      <c r="C225" s="28"/>
      <c r="D225" s="29"/>
      <c r="E225" s="108" t="s">
        <v>263</v>
      </c>
      <c r="F225" s="29">
        <f>P225</f>
        <v>2538</v>
      </c>
      <c r="G225" s="29" t="s">
        <v>253</v>
      </c>
      <c r="H225" s="100">
        <v>7800</v>
      </c>
      <c r="I225" s="29">
        <v>2340</v>
      </c>
      <c r="J225" s="29"/>
      <c r="K225" s="29"/>
      <c r="L225" s="29"/>
      <c r="M225" s="29"/>
      <c r="N225" s="29">
        <v>868</v>
      </c>
      <c r="O225" s="29"/>
      <c r="P225" s="29">
        <v>2538</v>
      </c>
      <c r="Q225" s="29"/>
      <c r="R225" s="29">
        <v>2054</v>
      </c>
      <c r="S225" s="29"/>
      <c r="T225" s="11"/>
    </row>
    <row r="226" spans="1:20" s="77" customFormat="1" ht="18" customHeight="1" hidden="1">
      <c r="A226" s="27">
        <v>2</v>
      </c>
      <c r="B226" s="134" t="s">
        <v>254</v>
      </c>
      <c r="C226" s="26"/>
      <c r="D226" s="30"/>
      <c r="E226" s="109">
        <v>2</v>
      </c>
      <c r="F226" s="30">
        <f>F227+F228</f>
        <v>1050</v>
      </c>
      <c r="G226" s="30"/>
      <c r="H226" s="101"/>
      <c r="I226" s="101"/>
      <c r="J226" s="101"/>
      <c r="K226" s="101"/>
      <c r="L226" s="101"/>
      <c r="M226" s="101"/>
      <c r="N226" s="101"/>
      <c r="O226" s="101"/>
      <c r="P226" s="101"/>
      <c r="Q226" s="101"/>
      <c r="R226" s="101"/>
      <c r="S226" s="101"/>
      <c r="T226" s="102"/>
    </row>
    <row r="227" spans="1:20" s="79" customFormat="1" ht="18" customHeight="1" hidden="1">
      <c r="A227" s="11" t="s">
        <v>164</v>
      </c>
      <c r="B227" s="133" t="s">
        <v>256</v>
      </c>
      <c r="C227" s="28"/>
      <c r="D227" s="29"/>
      <c r="E227" s="108" t="s">
        <v>263</v>
      </c>
      <c r="F227" s="29">
        <v>250</v>
      </c>
      <c r="G227" s="29"/>
      <c r="H227" s="99"/>
      <c r="I227" s="99"/>
      <c r="J227" s="99"/>
      <c r="K227" s="99"/>
      <c r="L227" s="99"/>
      <c r="M227" s="99"/>
      <c r="N227" s="99"/>
      <c r="O227" s="99"/>
      <c r="P227" s="99"/>
      <c r="Q227" s="99"/>
      <c r="R227" s="99"/>
      <c r="S227" s="99"/>
      <c r="T227" s="96"/>
    </row>
    <row r="228" spans="1:20" s="79" customFormat="1" ht="18" customHeight="1" hidden="1">
      <c r="A228" s="11" t="s">
        <v>164</v>
      </c>
      <c r="B228" s="133" t="s">
        <v>258</v>
      </c>
      <c r="C228" s="28"/>
      <c r="D228" s="29"/>
      <c r="E228" s="108" t="s">
        <v>263</v>
      </c>
      <c r="F228" s="29">
        <v>800</v>
      </c>
      <c r="G228" s="29"/>
      <c r="H228" s="99"/>
      <c r="I228" s="99"/>
      <c r="J228" s="99"/>
      <c r="K228" s="99"/>
      <c r="L228" s="99"/>
      <c r="M228" s="99"/>
      <c r="N228" s="99"/>
      <c r="O228" s="99"/>
      <c r="P228" s="99"/>
      <c r="Q228" s="99"/>
      <c r="R228" s="99"/>
      <c r="S228" s="99"/>
      <c r="T228" s="96"/>
    </row>
    <row r="229" spans="1:20" s="77" customFormat="1" ht="18" customHeight="1" hidden="1">
      <c r="A229" s="27">
        <v>3</v>
      </c>
      <c r="B229" s="134" t="s">
        <v>255</v>
      </c>
      <c r="C229" s="26"/>
      <c r="D229" s="30"/>
      <c r="E229" s="109">
        <v>1</v>
      </c>
      <c r="F229" s="30">
        <f>F230</f>
        <v>1800.8000000000002</v>
      </c>
      <c r="G229" s="30"/>
      <c r="H229" s="101"/>
      <c r="I229" s="101"/>
      <c r="J229" s="101"/>
      <c r="K229" s="101"/>
      <c r="L229" s="101"/>
      <c r="M229" s="101"/>
      <c r="N229" s="101"/>
      <c r="O229" s="101"/>
      <c r="P229" s="101"/>
      <c r="Q229" s="101"/>
      <c r="R229" s="101"/>
      <c r="S229" s="101"/>
      <c r="T229" s="102"/>
    </row>
    <row r="230" spans="1:21" s="79" customFormat="1" ht="18" customHeight="1" hidden="1">
      <c r="A230" s="11" t="s">
        <v>164</v>
      </c>
      <c r="B230" s="133" t="s">
        <v>257</v>
      </c>
      <c r="C230" s="28"/>
      <c r="D230" s="29"/>
      <c r="E230" s="60" t="s">
        <v>263</v>
      </c>
      <c r="F230" s="29">
        <f>2850.8-F226</f>
        <v>1800.8000000000002</v>
      </c>
      <c r="G230" s="29"/>
      <c r="H230" s="99"/>
      <c r="I230" s="99"/>
      <c r="J230" s="99"/>
      <c r="K230" s="99"/>
      <c r="L230" s="99"/>
      <c r="M230" s="99"/>
      <c r="N230" s="99"/>
      <c r="O230" s="99"/>
      <c r="P230" s="99"/>
      <c r="Q230" s="99"/>
      <c r="R230" s="99"/>
      <c r="S230" s="99"/>
      <c r="T230" s="96"/>
      <c r="U230" s="93"/>
    </row>
    <row r="231" spans="1:20" s="79" customFormat="1" ht="69.75" customHeight="1" hidden="1">
      <c r="A231" s="96"/>
      <c r="B231" s="97"/>
      <c r="C231" s="98"/>
      <c r="D231" s="99"/>
      <c r="E231" s="99"/>
      <c r="F231" s="99"/>
      <c r="G231" s="99"/>
      <c r="H231" s="99"/>
      <c r="I231" s="99"/>
      <c r="J231" s="99"/>
      <c r="K231" s="99"/>
      <c r="L231" s="99"/>
      <c r="M231" s="99"/>
      <c r="N231" s="99"/>
      <c r="O231" s="99"/>
      <c r="P231" s="99"/>
      <c r="Q231" s="99"/>
      <c r="R231" s="99"/>
      <c r="S231" s="99"/>
      <c r="T231" s="96"/>
    </row>
    <row r="232" spans="1:20" s="79" customFormat="1" ht="69.75" customHeight="1" hidden="1">
      <c r="A232" s="96"/>
      <c r="B232" s="97"/>
      <c r="C232" s="98"/>
      <c r="D232" s="99"/>
      <c r="E232" s="99"/>
      <c r="F232" s="99"/>
      <c r="G232" s="99"/>
      <c r="H232" s="99"/>
      <c r="I232" s="99"/>
      <c r="J232" s="99"/>
      <c r="K232" s="99"/>
      <c r="L232" s="99"/>
      <c r="M232" s="99"/>
      <c r="N232" s="99"/>
      <c r="O232" s="99"/>
      <c r="P232" s="99"/>
      <c r="Q232" s="99"/>
      <c r="R232" s="99"/>
      <c r="S232" s="99"/>
      <c r="T232" s="96"/>
    </row>
    <row r="233" spans="21:26" ht="12.75" hidden="1">
      <c r="U233" s="33" t="s">
        <v>156</v>
      </c>
      <c r="V233" s="34" t="s">
        <v>128</v>
      </c>
      <c r="W233" s="34" t="s">
        <v>144</v>
      </c>
      <c r="X233" s="33" t="s">
        <v>145</v>
      </c>
      <c r="Y233" s="32"/>
      <c r="Z233" s="32"/>
    </row>
    <row r="234" spans="21:26" ht="12.75" hidden="1">
      <c r="U234" s="33" t="s">
        <v>129</v>
      </c>
      <c r="V234" s="35">
        <v>2538</v>
      </c>
      <c r="W234" s="35">
        <v>187</v>
      </c>
      <c r="X234" s="36">
        <v>2351</v>
      </c>
      <c r="Y234" s="32"/>
      <c r="Z234" s="32"/>
    </row>
    <row r="235" spans="21:26" ht="12.75" hidden="1">
      <c r="U235" s="33" t="s">
        <v>130</v>
      </c>
      <c r="V235" s="35">
        <v>3102</v>
      </c>
      <c r="W235" s="35">
        <v>3102</v>
      </c>
      <c r="X235" s="36">
        <v>0</v>
      </c>
      <c r="Y235" s="32"/>
      <c r="Z235" s="32"/>
    </row>
    <row r="236" spans="21:26" ht="12.75" hidden="1">
      <c r="U236" s="33" t="s">
        <v>131</v>
      </c>
      <c r="V236" s="35">
        <v>3102</v>
      </c>
      <c r="W236" s="35">
        <v>3102</v>
      </c>
      <c r="X236" s="36">
        <v>0</v>
      </c>
      <c r="Y236" s="32"/>
      <c r="Z236" s="32"/>
    </row>
    <row r="237" spans="21:26" ht="12.75" hidden="1">
      <c r="U237" s="33" t="s">
        <v>132</v>
      </c>
      <c r="V237" s="35">
        <v>3102</v>
      </c>
      <c r="W237" s="35">
        <v>3102</v>
      </c>
      <c r="X237" s="36">
        <v>0</v>
      </c>
      <c r="Y237" s="32"/>
      <c r="Z237" s="32"/>
    </row>
    <row r="238" spans="21:26" ht="12.75" hidden="1">
      <c r="U238" s="33" t="s">
        <v>133</v>
      </c>
      <c r="V238" s="35">
        <v>3666</v>
      </c>
      <c r="W238" s="35">
        <v>3232</v>
      </c>
      <c r="X238" s="36">
        <v>434</v>
      </c>
      <c r="Y238" s="32"/>
      <c r="Z238" s="32"/>
    </row>
    <row r="239" spans="21:26" ht="12.75" hidden="1">
      <c r="U239" s="34" t="s">
        <v>134</v>
      </c>
      <c r="V239" s="35">
        <v>3666</v>
      </c>
      <c r="W239" s="35">
        <v>3666</v>
      </c>
      <c r="X239" s="36">
        <v>0</v>
      </c>
      <c r="Y239" s="32"/>
      <c r="Z239" s="32"/>
    </row>
    <row r="240" spans="21:26" ht="12.75" hidden="1">
      <c r="U240" s="33" t="s">
        <v>135</v>
      </c>
      <c r="V240" s="35">
        <v>3666</v>
      </c>
      <c r="W240" s="35">
        <v>3666</v>
      </c>
      <c r="X240" s="36">
        <v>0</v>
      </c>
      <c r="Y240" s="32"/>
      <c r="Z240" s="32"/>
    </row>
    <row r="241" spans="21:26" ht="12.75" hidden="1">
      <c r="U241" s="33" t="s">
        <v>136</v>
      </c>
      <c r="V241" s="33">
        <v>3442.6</v>
      </c>
      <c r="W241" s="33">
        <v>3442.6</v>
      </c>
      <c r="X241" s="36">
        <v>0</v>
      </c>
      <c r="Y241" s="32"/>
      <c r="Z241" s="32"/>
    </row>
    <row r="242" spans="21:26" ht="12.75" hidden="1">
      <c r="U242" s="33" t="s">
        <v>137</v>
      </c>
      <c r="V242" s="33">
        <v>3442.6</v>
      </c>
      <c r="W242" s="33">
        <v>3442.6</v>
      </c>
      <c r="X242" s="36">
        <v>0</v>
      </c>
      <c r="Y242" s="32"/>
      <c r="Z242" s="32"/>
    </row>
    <row r="243" spans="21:26" ht="12.75" hidden="1">
      <c r="U243" s="33" t="s">
        <v>138</v>
      </c>
      <c r="V243" s="33">
        <v>3442.6</v>
      </c>
      <c r="W243" s="33">
        <v>3097</v>
      </c>
      <c r="X243" s="36">
        <v>345.5999999999999</v>
      </c>
      <c r="Y243" s="32"/>
      <c r="Z243" s="32"/>
    </row>
    <row r="244" spans="21:26" ht="12.75" hidden="1">
      <c r="U244" s="33" t="s">
        <v>139</v>
      </c>
      <c r="V244" s="33">
        <v>3442.6</v>
      </c>
      <c r="W244" s="33">
        <v>732</v>
      </c>
      <c r="X244" s="36">
        <v>2710.6</v>
      </c>
      <c r="Y244" s="32"/>
      <c r="Z244" s="32"/>
    </row>
    <row r="245" spans="21:26" ht="12.75" hidden="1">
      <c r="U245" s="33" t="s">
        <v>140</v>
      </c>
      <c r="V245" s="33">
        <v>2983.9</v>
      </c>
      <c r="W245" s="33">
        <v>2983.9</v>
      </c>
      <c r="X245" s="36">
        <v>0</v>
      </c>
      <c r="Y245" s="32"/>
      <c r="Z245" s="32"/>
    </row>
    <row r="246" spans="21:26" ht="12.75" hidden="1">
      <c r="U246" s="33" t="s">
        <v>141</v>
      </c>
      <c r="V246" s="33">
        <v>2983.9</v>
      </c>
      <c r="W246" s="33">
        <v>219</v>
      </c>
      <c r="X246" s="36">
        <v>2764.9</v>
      </c>
      <c r="Y246" s="32"/>
      <c r="Z246" s="32"/>
    </row>
    <row r="247" spans="21:26" ht="12.75" hidden="1">
      <c r="U247" s="33" t="s">
        <v>142</v>
      </c>
      <c r="V247" s="33">
        <v>2983.9</v>
      </c>
      <c r="W247" s="33">
        <v>2983.9</v>
      </c>
      <c r="X247" s="36">
        <v>0</v>
      </c>
      <c r="Y247" s="32"/>
      <c r="Z247" s="32"/>
    </row>
    <row r="248" spans="21:26" ht="12.75" hidden="1">
      <c r="U248" s="33" t="s">
        <v>143</v>
      </c>
      <c r="V248" s="33">
        <v>2538</v>
      </c>
      <c r="W248" s="33">
        <v>2538</v>
      </c>
      <c r="X248" s="36">
        <v>0</v>
      </c>
      <c r="Y248" s="32"/>
      <c r="Z248" s="32"/>
    </row>
    <row r="249" spans="21:26" ht="12.75" hidden="1">
      <c r="U249" s="33" t="s">
        <v>153</v>
      </c>
      <c r="V249" s="33">
        <v>48102.1</v>
      </c>
      <c r="W249" s="33">
        <v>39496</v>
      </c>
      <c r="X249" s="33">
        <v>8606.1</v>
      </c>
      <c r="Y249" s="32"/>
      <c r="Z249" s="32"/>
    </row>
    <row r="250" spans="21:26" ht="12.75" hidden="1">
      <c r="U250" s="163" t="s">
        <v>152</v>
      </c>
      <c r="V250" s="164"/>
      <c r="W250" s="165"/>
      <c r="X250" s="33">
        <v>8606.1</v>
      </c>
      <c r="Y250" s="32"/>
      <c r="Z250" s="32"/>
    </row>
    <row r="251" spans="21:26" ht="12.75" hidden="1">
      <c r="U251" s="32"/>
      <c r="V251" s="32"/>
      <c r="W251" s="32"/>
      <c r="X251" s="37"/>
      <c r="Y251" s="32"/>
      <c r="Z251" s="32"/>
    </row>
    <row r="252" spans="21:26" ht="12.75" hidden="1">
      <c r="U252" s="32"/>
      <c r="V252" s="32"/>
      <c r="W252" s="32"/>
      <c r="X252" s="32">
        <v>56015</v>
      </c>
      <c r="Y252" s="32" t="s">
        <v>154</v>
      </c>
      <c r="Z252" s="32"/>
    </row>
    <row r="253" spans="21:26" ht="12.75" hidden="1">
      <c r="U253" s="166" t="s">
        <v>147</v>
      </c>
      <c r="V253" s="166"/>
      <c r="W253" s="166"/>
      <c r="X253" s="32">
        <v>56015</v>
      </c>
      <c r="Y253" s="32"/>
      <c r="Z253" s="32"/>
    </row>
    <row r="254" spans="21:26" ht="12.75" hidden="1">
      <c r="U254" s="38" t="s">
        <v>146</v>
      </c>
      <c r="V254" s="33">
        <v>3666</v>
      </c>
      <c r="W254" s="167" t="s">
        <v>151</v>
      </c>
      <c r="X254" s="32"/>
      <c r="Y254" s="24"/>
      <c r="Z254" s="24"/>
    </row>
    <row r="255" spans="21:26" ht="12.75" hidden="1">
      <c r="U255" s="38" t="s">
        <v>127</v>
      </c>
      <c r="V255" s="33">
        <v>3442.6</v>
      </c>
      <c r="W255" s="167"/>
      <c r="X255" s="32">
        <v>64621.1</v>
      </c>
      <c r="Y255" s="32" t="s">
        <v>155</v>
      </c>
      <c r="Z255" s="24"/>
    </row>
    <row r="256" spans="21:26" ht="12.75" hidden="1">
      <c r="U256" s="38" t="s">
        <v>148</v>
      </c>
      <c r="V256" s="33">
        <v>3442.6</v>
      </c>
      <c r="W256" s="167"/>
      <c r="X256" s="24"/>
      <c r="Y256" s="24"/>
      <c r="Z256" s="24"/>
    </row>
    <row r="257" spans="21:26" ht="12.75" hidden="1">
      <c r="U257" s="38" t="s">
        <v>149</v>
      </c>
      <c r="V257" s="33">
        <v>2983.9</v>
      </c>
      <c r="W257" s="167"/>
      <c r="X257" s="24"/>
      <c r="Y257" s="24"/>
      <c r="Z257" s="24"/>
    </row>
    <row r="258" spans="21:26" ht="12.75" hidden="1">
      <c r="U258" s="38" t="s">
        <v>150</v>
      </c>
      <c r="V258" s="33">
        <v>2983.9</v>
      </c>
      <c r="W258" s="167"/>
      <c r="X258" s="24"/>
      <c r="Y258" s="24"/>
      <c r="Z258" s="24"/>
    </row>
    <row r="259" spans="21:26" ht="12.75" hidden="1">
      <c r="U259" s="38" t="s">
        <v>153</v>
      </c>
      <c r="V259" s="33">
        <v>16519</v>
      </c>
      <c r="W259" s="167"/>
      <c r="X259" s="24"/>
      <c r="Y259" s="24"/>
      <c r="Z259" s="24"/>
    </row>
    <row r="260" ht="12.75" hidden="1"/>
    <row r="261" ht="12.75" hidden="1"/>
    <row r="262" ht="12.75" hidden="1"/>
    <row r="263" ht="12.75" hidden="1"/>
  </sheetData>
  <sheetProtection/>
  <mergeCells count="30">
    <mergeCell ref="C4:D5"/>
    <mergeCell ref="I4:I6"/>
    <mergeCell ref="A1:T1"/>
    <mergeCell ref="A2:T2"/>
    <mergeCell ref="A4:A6"/>
    <mergeCell ref="B4:B6"/>
    <mergeCell ref="T4:T6"/>
    <mergeCell ref="O5:O6"/>
    <mergeCell ref="A3:T3"/>
    <mergeCell ref="R4:R6"/>
    <mergeCell ref="L4:L6"/>
    <mergeCell ref="S4:S6"/>
    <mergeCell ref="A11:B11"/>
    <mergeCell ref="N4:N6"/>
    <mergeCell ref="H4:H6"/>
    <mergeCell ref="J4:J6"/>
    <mergeCell ref="O4:Q4"/>
    <mergeCell ref="K4:K6"/>
    <mergeCell ref="F4:F6"/>
    <mergeCell ref="P5:P6"/>
    <mergeCell ref="V36:X36"/>
    <mergeCell ref="Q5:Q6"/>
    <mergeCell ref="U250:W250"/>
    <mergeCell ref="U253:W253"/>
    <mergeCell ref="W254:W259"/>
    <mergeCell ref="E4:E5"/>
    <mergeCell ref="G4:G6"/>
    <mergeCell ref="M4:M6"/>
    <mergeCell ref="V38:X38"/>
    <mergeCell ref="X39:X43"/>
  </mergeCells>
  <printOptions/>
  <pageMargins left="0.5" right="0.25" top="0.25" bottom="0.5" header="0" footer="0"/>
  <pageSetup fitToHeight="1" fitToWidth="1" horizontalDpi="600" verticalDpi="600" orientation="portrait" paperSize="9" r:id="rId1"/>
  <headerFooter>
    <oddFooter>&amp;C&amp;P</oddFooter>
  </headerFooter>
  <rowBreaks count="1" manualBreakCount="1">
    <brk id="184" max="19" man="1"/>
  </rowBreaks>
</worksheet>
</file>

<file path=xl/worksheets/sheet2.xml><?xml version="1.0" encoding="utf-8"?>
<worksheet xmlns="http://schemas.openxmlformats.org/spreadsheetml/2006/main" xmlns:r="http://schemas.openxmlformats.org/officeDocument/2006/relationships">
  <dimension ref="A1:AB26"/>
  <sheetViews>
    <sheetView zoomScale="85" zoomScaleNormal="85" zoomScaleSheetLayoutView="40" zoomScalePageLayoutView="0" workbookViewId="0" topLeftCell="A1">
      <selection activeCell="F13" sqref="F13"/>
    </sheetView>
  </sheetViews>
  <sheetFormatPr defaultColWidth="9.140625" defaultRowHeight="15"/>
  <cols>
    <col min="1" max="1" width="4.28125" style="19" bestFit="1" customWidth="1"/>
    <col min="2" max="2" width="29.00390625" style="19" customWidth="1"/>
    <col min="3" max="3" width="12.8515625" style="19" customWidth="1"/>
    <col min="4" max="5" width="11.421875" style="19" customWidth="1"/>
    <col min="6" max="6" width="15.140625" style="19" customWidth="1"/>
    <col min="7" max="7" width="13.28125" style="19" customWidth="1"/>
    <col min="8" max="8" width="63.7109375" style="19" customWidth="1"/>
    <col min="9" max="9" width="13.140625" style="19" hidden="1" customWidth="1"/>
    <col min="10" max="10" width="10.140625" style="19" hidden="1" customWidth="1"/>
    <col min="11" max="11" width="12.8515625" style="19" hidden="1" customWidth="1"/>
    <col min="12" max="12" width="12.57421875" style="19" hidden="1" customWidth="1"/>
    <col min="13" max="13" width="11.421875" style="19" hidden="1" customWidth="1"/>
    <col min="14" max="14" width="11.8515625" style="9" hidden="1" customWidth="1"/>
    <col min="15" max="15" width="10.57421875" style="19" hidden="1" customWidth="1"/>
    <col min="16" max="16" width="12.7109375" style="19" hidden="1" customWidth="1"/>
    <col min="17" max="17" width="12.421875" style="19" hidden="1" customWidth="1"/>
    <col min="18" max="18" width="12.140625" style="19" hidden="1" customWidth="1"/>
    <col min="19" max="22" width="11.8515625" style="19" hidden="1" customWidth="1"/>
    <col min="23" max="23" width="25.57421875" style="20" hidden="1" customWidth="1"/>
    <col min="24" max="24" width="9.140625" style="0" hidden="1" customWidth="1"/>
    <col min="25" max="25" width="11.421875" style="0" hidden="1" customWidth="1"/>
    <col min="26" max="26" width="11.28125" style="0" bestFit="1" customWidth="1"/>
    <col min="27" max="27" width="10.28125" style="0" bestFit="1" customWidth="1"/>
    <col min="28" max="29" width="11.28125" style="0" bestFit="1" customWidth="1"/>
  </cols>
  <sheetData>
    <row r="1" spans="1:23" ht="42.75" customHeight="1">
      <c r="A1" s="185" t="s">
        <v>64</v>
      </c>
      <c r="B1" s="185"/>
      <c r="C1" s="185"/>
      <c r="D1" s="185"/>
      <c r="E1" s="185"/>
      <c r="F1" s="185"/>
      <c r="G1" s="185"/>
      <c r="H1" s="185"/>
      <c r="I1" s="185"/>
      <c r="J1" s="185"/>
      <c r="K1" s="185"/>
      <c r="L1" s="185"/>
      <c r="M1" s="185"/>
      <c r="N1" s="185"/>
      <c r="O1" s="185"/>
      <c r="P1" s="185"/>
      <c r="Q1" s="185"/>
      <c r="R1" s="185"/>
      <c r="S1" s="185"/>
      <c r="T1" s="185"/>
      <c r="U1" s="185"/>
      <c r="V1" s="185"/>
      <c r="W1" s="185"/>
    </row>
    <row r="2" spans="1:23" ht="19.5">
      <c r="A2" s="186" t="s">
        <v>40</v>
      </c>
      <c r="B2" s="187"/>
      <c r="C2" s="187"/>
      <c r="D2" s="187"/>
      <c r="E2" s="187"/>
      <c r="F2" s="187"/>
      <c r="G2" s="187"/>
      <c r="H2" s="187"/>
      <c r="I2" s="187"/>
      <c r="J2" s="187"/>
      <c r="K2" s="187"/>
      <c r="L2" s="187"/>
      <c r="M2" s="187"/>
      <c r="N2" s="187"/>
      <c r="O2" s="187"/>
      <c r="P2" s="187"/>
      <c r="Q2" s="187"/>
      <c r="R2" s="187"/>
      <c r="S2" s="187"/>
      <c r="T2" s="187"/>
      <c r="U2" s="187"/>
      <c r="V2" s="187"/>
      <c r="W2" s="187"/>
    </row>
    <row r="3" spans="1:23" ht="25.5" customHeight="1">
      <c r="A3" s="188" t="s">
        <v>0</v>
      </c>
      <c r="B3" s="188" t="s">
        <v>2</v>
      </c>
      <c r="C3" s="198" t="s">
        <v>63</v>
      </c>
      <c r="D3" s="198" t="s">
        <v>60</v>
      </c>
      <c r="E3" s="195" t="s">
        <v>65</v>
      </c>
      <c r="F3" s="197"/>
      <c r="G3" s="198" t="s">
        <v>62</v>
      </c>
      <c r="H3" s="198" t="s">
        <v>68</v>
      </c>
      <c r="I3" s="188" t="s">
        <v>53</v>
      </c>
      <c r="J3" s="189" t="s">
        <v>50</v>
      </c>
      <c r="K3" s="190"/>
      <c r="L3" s="190"/>
      <c r="M3" s="190"/>
      <c r="N3" s="191"/>
      <c r="O3" s="195" t="s">
        <v>51</v>
      </c>
      <c r="P3" s="196"/>
      <c r="Q3" s="196"/>
      <c r="R3" s="196"/>
      <c r="S3" s="196"/>
      <c r="T3" s="196"/>
      <c r="U3" s="196"/>
      <c r="V3" s="197"/>
      <c r="W3" s="188" t="s">
        <v>3</v>
      </c>
    </row>
    <row r="4" spans="1:23" ht="26.25" customHeight="1">
      <c r="A4" s="188"/>
      <c r="B4" s="188"/>
      <c r="C4" s="199"/>
      <c r="D4" s="199"/>
      <c r="E4" s="198" t="s">
        <v>59</v>
      </c>
      <c r="F4" s="198" t="s">
        <v>58</v>
      </c>
      <c r="G4" s="199"/>
      <c r="H4" s="199"/>
      <c r="I4" s="188"/>
      <c r="J4" s="192"/>
      <c r="K4" s="193"/>
      <c r="L4" s="193"/>
      <c r="M4" s="193"/>
      <c r="N4" s="194"/>
      <c r="O4" s="203" t="s">
        <v>47</v>
      </c>
      <c r="P4" s="21"/>
      <c r="Q4" s="21"/>
      <c r="R4" s="21"/>
      <c r="S4" s="195" t="s">
        <v>52</v>
      </c>
      <c r="T4" s="196"/>
      <c r="U4" s="196"/>
      <c r="V4" s="197"/>
      <c r="W4" s="188"/>
    </row>
    <row r="5" spans="1:23" ht="25.5" customHeight="1">
      <c r="A5" s="188"/>
      <c r="B5" s="188"/>
      <c r="C5" s="200"/>
      <c r="D5" s="200"/>
      <c r="E5" s="200"/>
      <c r="F5" s="200"/>
      <c r="G5" s="200"/>
      <c r="H5" s="200"/>
      <c r="I5" s="188"/>
      <c r="J5" s="11" t="s">
        <v>48</v>
      </c>
      <c r="K5" s="11" t="s">
        <v>31</v>
      </c>
      <c r="L5" s="11" t="s">
        <v>33</v>
      </c>
      <c r="M5" s="11" t="s">
        <v>34</v>
      </c>
      <c r="N5" s="11" t="s">
        <v>38</v>
      </c>
      <c r="O5" s="204"/>
      <c r="P5" s="11" t="s">
        <v>45</v>
      </c>
      <c r="Q5" s="11" t="s">
        <v>46</v>
      </c>
      <c r="R5" s="11" t="s">
        <v>36</v>
      </c>
      <c r="S5" s="11" t="s">
        <v>41</v>
      </c>
      <c r="T5" s="11" t="s">
        <v>42</v>
      </c>
      <c r="U5" s="11" t="s">
        <v>43</v>
      </c>
      <c r="V5" s="11" t="s">
        <v>44</v>
      </c>
      <c r="W5" s="188"/>
    </row>
    <row r="6" spans="1:23" s="2" customFormat="1" ht="25.5">
      <c r="A6" s="12" t="s">
        <v>29</v>
      </c>
      <c r="B6" s="12" t="s">
        <v>30</v>
      </c>
      <c r="C6" s="12">
        <v>1</v>
      </c>
      <c r="D6" s="12" t="s">
        <v>61</v>
      </c>
      <c r="E6" s="12">
        <v>3</v>
      </c>
      <c r="F6" s="12">
        <v>4</v>
      </c>
      <c r="G6" s="12">
        <v>5</v>
      </c>
      <c r="H6" s="12">
        <v>6</v>
      </c>
      <c r="I6" s="12" t="s">
        <v>39</v>
      </c>
      <c r="J6" s="12">
        <v>2</v>
      </c>
      <c r="K6" s="12"/>
      <c r="L6" s="12"/>
      <c r="M6" s="12"/>
      <c r="N6" s="12">
        <v>3</v>
      </c>
      <c r="O6" s="12">
        <v>4</v>
      </c>
      <c r="P6" s="12"/>
      <c r="Q6" s="12"/>
      <c r="R6" s="12"/>
      <c r="S6" s="12">
        <v>5</v>
      </c>
      <c r="T6" s="12">
        <v>7</v>
      </c>
      <c r="U6" s="12">
        <v>9</v>
      </c>
      <c r="V6" s="12">
        <v>11</v>
      </c>
      <c r="W6" s="12">
        <v>12</v>
      </c>
    </row>
    <row r="7" spans="1:23" ht="15.75" hidden="1">
      <c r="A7" s="8" t="s">
        <v>29</v>
      </c>
      <c r="B7" s="13" t="s">
        <v>32</v>
      </c>
      <c r="C7" s="13"/>
      <c r="D7" s="13"/>
      <c r="E7" s="13"/>
      <c r="F7" s="13"/>
      <c r="G7" s="13"/>
      <c r="H7" s="13"/>
      <c r="I7" s="8"/>
      <c r="J7" s="14" t="e">
        <f>+K7+L7+M7</f>
        <v>#REF!</v>
      </c>
      <c r="K7" s="14" t="e">
        <f>+K8+K9</f>
        <v>#REF!</v>
      </c>
      <c r="L7" s="14" t="e">
        <f>+L8+L9</f>
        <v>#REF!</v>
      </c>
      <c r="M7" s="14" t="e">
        <f>+M8+M9</f>
        <v>#REF!</v>
      </c>
      <c r="N7" s="14">
        <f>+N8+N9</f>
        <v>0</v>
      </c>
      <c r="O7" s="14" t="e">
        <f>+P7+Q7+R7</f>
        <v>#REF!</v>
      </c>
      <c r="P7" s="14" t="e">
        <f>+P8+P9</f>
        <v>#REF!</v>
      </c>
      <c r="Q7" s="14" t="e">
        <f>+Q8+Q9</f>
        <v>#REF!</v>
      </c>
      <c r="R7" s="14" t="e">
        <f>+R8+R9</f>
        <v>#REF!</v>
      </c>
      <c r="S7" s="5"/>
      <c r="T7" s="5"/>
      <c r="U7" s="5"/>
      <c r="V7" s="5"/>
      <c r="W7" s="5">
        <f>+W8+W9</f>
        <v>0</v>
      </c>
    </row>
    <row r="8" spans="1:23" ht="15.75" hidden="1">
      <c r="A8" s="8"/>
      <c r="B8" s="4" t="s">
        <v>27</v>
      </c>
      <c r="C8" s="4"/>
      <c r="D8" s="4"/>
      <c r="E8" s="4"/>
      <c r="F8" s="4"/>
      <c r="G8" s="4"/>
      <c r="H8" s="4"/>
      <c r="I8" s="5"/>
      <c r="J8" s="14" t="e">
        <f>+K8+L8+M8</f>
        <v>#REF!</v>
      </c>
      <c r="K8" s="14" t="e">
        <f>+#REF!+#REF!+#REF!+#REF!+#REF!+#REF!+#REF!</f>
        <v>#REF!</v>
      </c>
      <c r="L8" s="14" t="e">
        <f>+#REF!+#REF!+#REF!+#REF!+#REF!+#REF!+#REF!</f>
        <v>#REF!</v>
      </c>
      <c r="M8" s="14" t="e">
        <f>+#REF!+#REF!+#REF!+#REF!+#REF!+#REF!+#REF!</f>
        <v>#REF!</v>
      </c>
      <c r="N8" s="14"/>
      <c r="O8" s="14" t="e">
        <f>+P8+Q8+R8</f>
        <v>#REF!</v>
      </c>
      <c r="P8" s="14" t="e">
        <f>+#REF!+#REF!+#REF!+#REF!+#REF!+#REF!+#REF!</f>
        <v>#REF!</v>
      </c>
      <c r="Q8" s="14" t="e">
        <f>+#REF!+#REF!+#REF!+#REF!+#REF!+#REF!+#REF!</f>
        <v>#REF!</v>
      </c>
      <c r="R8" s="14" t="e">
        <f>+#REF!+#REF!+#REF!+#REF!+#REF!+#REF!+#REF!</f>
        <v>#REF!</v>
      </c>
      <c r="S8" s="5"/>
      <c r="T8" s="5"/>
      <c r="U8" s="5"/>
      <c r="V8" s="5"/>
      <c r="W8" s="5"/>
    </row>
    <row r="9" spans="1:23" ht="15.75" hidden="1">
      <c r="A9" s="8"/>
      <c r="B9" s="15" t="s">
        <v>28</v>
      </c>
      <c r="C9" s="15"/>
      <c r="D9" s="15"/>
      <c r="E9" s="15"/>
      <c r="F9" s="15"/>
      <c r="G9" s="15"/>
      <c r="H9" s="15"/>
      <c r="I9" s="15"/>
      <c r="J9" s="14">
        <f>+K9+L9+M9</f>
        <v>0</v>
      </c>
      <c r="K9" s="5"/>
      <c r="L9" s="5"/>
      <c r="M9" s="5"/>
      <c r="N9" s="5"/>
      <c r="O9" s="14">
        <f>+P9+Q9+R9</f>
        <v>20</v>
      </c>
      <c r="P9" s="14">
        <v>20</v>
      </c>
      <c r="Q9" s="5"/>
      <c r="R9" s="5"/>
      <c r="S9" s="5"/>
      <c r="T9" s="5"/>
      <c r="U9" s="5"/>
      <c r="V9" s="5"/>
      <c r="W9" s="5"/>
    </row>
    <row r="10" spans="1:23" s="1" customFormat="1" ht="21.75" customHeight="1">
      <c r="A10" s="201" t="s">
        <v>57</v>
      </c>
      <c r="B10" s="202"/>
      <c r="C10" s="16">
        <f>+SUM(C11:C25)</f>
        <v>0</v>
      </c>
      <c r="D10" s="16"/>
      <c r="E10" s="16"/>
      <c r="F10" s="16"/>
      <c r="G10" s="16"/>
      <c r="H10" s="16"/>
      <c r="I10" s="16"/>
      <c r="J10" s="17"/>
      <c r="K10" s="8"/>
      <c r="L10" s="8"/>
      <c r="M10" s="8"/>
      <c r="N10" s="8"/>
      <c r="O10" s="17"/>
      <c r="P10" s="17"/>
      <c r="Q10" s="8"/>
      <c r="R10" s="8"/>
      <c r="S10" s="8"/>
      <c r="T10" s="8"/>
      <c r="U10" s="8"/>
      <c r="V10" s="8"/>
      <c r="W10" s="8"/>
    </row>
    <row r="11" spans="1:25" ht="34.5" customHeight="1">
      <c r="A11" s="5">
        <v>1</v>
      </c>
      <c r="B11" s="15" t="s">
        <v>10</v>
      </c>
      <c r="C11" s="15"/>
      <c r="D11" s="7">
        <f>+E11+F11</f>
        <v>3406.0555458970794</v>
      </c>
      <c r="E11" s="7">
        <f>+N11+S11</f>
        <v>867.9930458970792</v>
      </c>
      <c r="F11" s="7">
        <f>+T11+U11+V11</f>
        <v>2538.0625</v>
      </c>
      <c r="G11" s="7"/>
      <c r="H11" s="15" t="s">
        <v>67</v>
      </c>
      <c r="I11" s="7">
        <f>+N11+S11+T11+U11+V11</f>
        <v>3406.0555458970794</v>
      </c>
      <c r="J11" s="14">
        <v>1</v>
      </c>
      <c r="K11" s="5"/>
      <c r="L11" s="5"/>
      <c r="M11" s="5">
        <v>1</v>
      </c>
      <c r="N11" s="18">
        <v>444.99304589707924</v>
      </c>
      <c r="O11" s="14">
        <v>1</v>
      </c>
      <c r="P11" s="5"/>
      <c r="Q11" s="5"/>
      <c r="R11" s="5">
        <v>1</v>
      </c>
      <c r="S11" s="18">
        <v>423</v>
      </c>
      <c r="T11" s="18">
        <v>846.0208333333334</v>
      </c>
      <c r="U11" s="18">
        <v>846.0208333333334</v>
      </c>
      <c r="V11" s="18">
        <v>846.0208333333334</v>
      </c>
      <c r="W11" s="3" t="s">
        <v>9</v>
      </c>
      <c r="Y11" s="10">
        <f>+T11+U11+V11</f>
        <v>2538.0625</v>
      </c>
    </row>
    <row r="12" spans="1:25" ht="34.5" customHeight="1">
      <c r="A12" s="5">
        <v>2</v>
      </c>
      <c r="B12" s="15" t="s">
        <v>24</v>
      </c>
      <c r="C12" s="15"/>
      <c r="D12" s="7">
        <f aca="true" t="shared" si="0" ref="D12:D25">+E12+F12</f>
        <v>1779.972183588317</v>
      </c>
      <c r="E12" s="7">
        <f aca="true" t="shared" si="1" ref="E12:E25">+N12+S12</f>
        <v>1779.972183588317</v>
      </c>
      <c r="F12" s="7">
        <f aca="true" t="shared" si="2" ref="F12:F25">+T12+U12+V12</f>
        <v>0</v>
      </c>
      <c r="G12" s="7"/>
      <c r="H12" s="15" t="s">
        <v>66</v>
      </c>
      <c r="I12" s="7">
        <f>+N12+S12+T12+U12+V12</f>
        <v>1779.972183588317</v>
      </c>
      <c r="J12" s="14">
        <v>4</v>
      </c>
      <c r="K12" s="5">
        <v>4</v>
      </c>
      <c r="L12" s="5"/>
      <c r="M12" s="5"/>
      <c r="N12" s="18">
        <v>1779.972183588317</v>
      </c>
      <c r="O12" s="14">
        <v>0</v>
      </c>
      <c r="P12" s="5"/>
      <c r="Q12" s="5"/>
      <c r="R12" s="5"/>
      <c r="S12" s="18">
        <v>0</v>
      </c>
      <c r="T12" s="18">
        <v>0</v>
      </c>
      <c r="U12" s="18">
        <v>0</v>
      </c>
      <c r="V12" s="18">
        <v>0</v>
      </c>
      <c r="W12" s="3" t="s">
        <v>11</v>
      </c>
      <c r="Y12" s="10">
        <f>+T12+U12+V12</f>
        <v>0</v>
      </c>
    </row>
    <row r="13" spans="1:25" ht="34.5" customHeight="1">
      <c r="A13" s="5">
        <v>3</v>
      </c>
      <c r="B13" s="15" t="s">
        <v>13</v>
      </c>
      <c r="C13" s="15"/>
      <c r="D13" s="7">
        <f t="shared" si="0"/>
        <v>15383.803459666204</v>
      </c>
      <c r="E13" s="7">
        <f t="shared" si="1"/>
        <v>2693.490959666203</v>
      </c>
      <c r="F13" s="23">
        <f t="shared" si="2"/>
        <v>12690.3125</v>
      </c>
      <c r="G13" s="7"/>
      <c r="H13" s="15" t="s">
        <v>69</v>
      </c>
      <c r="I13" s="7">
        <f>+N13+S13+T13+U13+V13</f>
        <v>15383.803459666204</v>
      </c>
      <c r="J13" s="14">
        <v>1.3</v>
      </c>
      <c r="K13" s="5"/>
      <c r="L13" s="5">
        <v>1.3</v>
      </c>
      <c r="M13" s="5"/>
      <c r="N13" s="18">
        <v>578.490959666203</v>
      </c>
      <c r="O13" s="14">
        <v>5</v>
      </c>
      <c r="P13" s="5">
        <v>5</v>
      </c>
      <c r="Q13" s="5"/>
      <c r="R13" s="5"/>
      <c r="S13" s="18">
        <v>2115</v>
      </c>
      <c r="T13" s="18">
        <v>4230.104166666667</v>
      </c>
      <c r="U13" s="18">
        <v>4230.104166666667</v>
      </c>
      <c r="V13" s="18">
        <v>4230.104166666667</v>
      </c>
      <c r="W13" s="3" t="s">
        <v>11</v>
      </c>
      <c r="Y13" s="10">
        <f>+T13+U13+V13</f>
        <v>12690.3125</v>
      </c>
    </row>
    <row r="14" spans="1:25" ht="34.5" customHeight="1">
      <c r="A14" s="5">
        <v>4</v>
      </c>
      <c r="B14" s="15" t="s">
        <v>25</v>
      </c>
      <c r="C14" s="15"/>
      <c r="D14" s="7">
        <f t="shared" si="0"/>
        <v>1779.972183588317</v>
      </c>
      <c r="E14" s="7">
        <f t="shared" si="1"/>
        <v>1779.972183588317</v>
      </c>
      <c r="F14" s="7">
        <f t="shared" si="2"/>
        <v>0</v>
      </c>
      <c r="G14" s="7"/>
      <c r="H14" s="15" t="s">
        <v>55</v>
      </c>
      <c r="I14" s="7">
        <f>+N14+S14+T14+U14+V14</f>
        <v>1779.972183588317</v>
      </c>
      <c r="J14" s="14">
        <v>4</v>
      </c>
      <c r="K14" s="5">
        <v>4</v>
      </c>
      <c r="L14" s="5"/>
      <c r="M14" s="5"/>
      <c r="N14" s="18">
        <v>1779.972183588317</v>
      </c>
      <c r="O14" s="14">
        <v>0</v>
      </c>
      <c r="P14" s="5"/>
      <c r="Q14" s="5"/>
      <c r="R14" s="5"/>
      <c r="S14" s="18">
        <v>0</v>
      </c>
      <c r="T14" s="18">
        <v>0</v>
      </c>
      <c r="U14" s="18">
        <v>0</v>
      </c>
      <c r="V14" s="18">
        <v>0</v>
      </c>
      <c r="W14" s="3" t="s">
        <v>11</v>
      </c>
      <c r="Y14" s="10">
        <f>+T14+U14+V14</f>
        <v>0</v>
      </c>
    </row>
    <row r="15" spans="1:25" ht="34.5" customHeight="1">
      <c r="A15" s="5">
        <v>5</v>
      </c>
      <c r="B15" s="15" t="s">
        <v>26</v>
      </c>
      <c r="C15" s="15"/>
      <c r="D15" s="7">
        <f t="shared" si="0"/>
        <v>1779.972183588317</v>
      </c>
      <c r="E15" s="7">
        <f t="shared" si="1"/>
        <v>1779.972183588317</v>
      </c>
      <c r="F15" s="7">
        <f t="shared" si="2"/>
        <v>0</v>
      </c>
      <c r="G15" s="7"/>
      <c r="H15" s="15" t="s">
        <v>54</v>
      </c>
      <c r="I15" s="7">
        <f>+N15+S15+T15+U15+V15</f>
        <v>1779.972183588317</v>
      </c>
      <c r="J15" s="14">
        <v>4</v>
      </c>
      <c r="K15" s="5">
        <v>4</v>
      </c>
      <c r="L15" s="5"/>
      <c r="M15" s="5"/>
      <c r="N15" s="18">
        <v>1779.972183588317</v>
      </c>
      <c r="O15" s="14">
        <v>0</v>
      </c>
      <c r="P15" s="5"/>
      <c r="Q15" s="5"/>
      <c r="R15" s="5"/>
      <c r="S15" s="18">
        <v>0</v>
      </c>
      <c r="T15" s="18">
        <v>0</v>
      </c>
      <c r="U15" s="18">
        <v>0</v>
      </c>
      <c r="V15" s="18">
        <v>0</v>
      </c>
      <c r="W15" s="3" t="s">
        <v>11</v>
      </c>
      <c r="Y15" s="10">
        <f>+T15+U15+V15</f>
        <v>0</v>
      </c>
    </row>
    <row r="16" spans="1:28" s="1" customFormat="1" ht="34.5" customHeight="1">
      <c r="A16" s="5">
        <v>6</v>
      </c>
      <c r="B16" s="15" t="s">
        <v>15</v>
      </c>
      <c r="C16" s="15"/>
      <c r="D16" s="7">
        <f t="shared" si="0"/>
        <v>3406.0555458970794</v>
      </c>
      <c r="E16" s="7">
        <f t="shared" si="1"/>
        <v>867.9930458970792</v>
      </c>
      <c r="F16" s="7">
        <f t="shared" si="2"/>
        <v>2538.0625</v>
      </c>
      <c r="G16" s="7"/>
      <c r="H16" s="15" t="s">
        <v>70</v>
      </c>
      <c r="I16" s="7">
        <f aca="true" t="shared" si="3" ref="I16:I25">+N16+S16+T16+U16+V16</f>
        <v>3406.0555458970794</v>
      </c>
      <c r="J16" s="14">
        <v>1</v>
      </c>
      <c r="K16" s="5"/>
      <c r="L16" s="5"/>
      <c r="M16" s="5">
        <v>1</v>
      </c>
      <c r="N16" s="18">
        <v>444.99304589707924</v>
      </c>
      <c r="O16" s="14">
        <v>1</v>
      </c>
      <c r="P16" s="5"/>
      <c r="Q16" s="5"/>
      <c r="R16" s="5">
        <v>1</v>
      </c>
      <c r="S16" s="18">
        <v>423</v>
      </c>
      <c r="T16" s="18">
        <v>846.0208333333334</v>
      </c>
      <c r="U16" s="18">
        <v>846.0208333333334</v>
      </c>
      <c r="V16" s="18">
        <v>846.0208333333334</v>
      </c>
      <c r="W16" s="3" t="s">
        <v>14</v>
      </c>
      <c r="Y16" s="10">
        <f aca="true" t="shared" si="4" ref="Y16:Y24">+T16+U16+V16</f>
        <v>2538.0625</v>
      </c>
      <c r="AB16" s="1" t="s">
        <v>56</v>
      </c>
    </row>
    <row r="17" spans="1:23" ht="35.25" customHeight="1">
      <c r="A17" s="5">
        <v>7</v>
      </c>
      <c r="B17" s="15" t="s">
        <v>18</v>
      </c>
      <c r="C17" s="7"/>
      <c r="D17" s="7" t="e">
        <f>+E17+F17</f>
        <v>#REF!</v>
      </c>
      <c r="E17" s="7" t="e">
        <f>+'01.Tổng'!#REF!+'01.Tổng'!#REF!</f>
        <v>#REF!</v>
      </c>
      <c r="F17" s="7" t="e">
        <f>+'01.Tổng'!#REF!+'01.Tổng'!#REF!+'01.Tổng'!#REF!</f>
        <v>#REF!</v>
      </c>
      <c r="G17" s="5"/>
      <c r="H17" s="22" t="s">
        <v>71</v>
      </c>
      <c r="I17" s="14">
        <v>5</v>
      </c>
      <c r="J17" s="5">
        <v>5</v>
      </c>
      <c r="K17" s="5"/>
      <c r="L17" s="5"/>
      <c r="M17" s="18">
        <v>2115</v>
      </c>
      <c r="N17" s="18">
        <v>4230.104166666667</v>
      </c>
      <c r="O17" s="18">
        <v>4230.104166666667</v>
      </c>
      <c r="P17" s="18">
        <v>4230.104166666667</v>
      </c>
      <c r="Q17" s="3" t="s">
        <v>35</v>
      </c>
      <c r="R17"/>
      <c r="S17" s="10">
        <f>+N17+O17+P17</f>
        <v>12690.3125</v>
      </c>
      <c r="T17"/>
      <c r="U17"/>
      <c r="V17"/>
      <c r="W17"/>
    </row>
    <row r="18" spans="1:25" ht="34.5" customHeight="1">
      <c r="A18" s="5">
        <v>8</v>
      </c>
      <c r="B18" s="15" t="s">
        <v>19</v>
      </c>
      <c r="C18" s="15"/>
      <c r="D18" s="7">
        <f t="shared" si="0"/>
        <v>3406.0555458970794</v>
      </c>
      <c r="E18" s="7">
        <f t="shared" si="1"/>
        <v>867.9930458970792</v>
      </c>
      <c r="F18" s="7">
        <f t="shared" si="2"/>
        <v>2538.0625</v>
      </c>
      <c r="G18" s="7"/>
      <c r="H18" s="15" t="s">
        <v>72</v>
      </c>
      <c r="I18" s="7">
        <f t="shared" si="3"/>
        <v>3406.0555458970794</v>
      </c>
      <c r="J18" s="14">
        <v>1</v>
      </c>
      <c r="K18" s="5"/>
      <c r="L18" s="5"/>
      <c r="M18" s="5">
        <v>1</v>
      </c>
      <c r="N18" s="18">
        <v>444.99304589707924</v>
      </c>
      <c r="O18" s="14">
        <v>1</v>
      </c>
      <c r="P18" s="5"/>
      <c r="Q18" s="5"/>
      <c r="R18" s="5">
        <v>1</v>
      </c>
      <c r="S18" s="18">
        <v>423</v>
      </c>
      <c r="T18" s="18">
        <v>846.0208333333334</v>
      </c>
      <c r="U18" s="18">
        <v>846.0208333333334</v>
      </c>
      <c r="V18" s="18">
        <v>846.0208333333334</v>
      </c>
      <c r="W18" s="3" t="s">
        <v>16</v>
      </c>
      <c r="Y18" s="10">
        <f t="shared" si="4"/>
        <v>2538.0625</v>
      </c>
    </row>
    <row r="19" spans="1:25" ht="34.5" customHeight="1">
      <c r="A19" s="5">
        <v>9</v>
      </c>
      <c r="B19" s="15" t="s">
        <v>17</v>
      </c>
      <c r="C19" s="15"/>
      <c r="D19" s="7">
        <f t="shared" si="0"/>
        <v>15250.30554589708</v>
      </c>
      <c r="E19" s="7">
        <f t="shared" si="1"/>
        <v>2559.9930458970794</v>
      </c>
      <c r="F19" s="7">
        <f t="shared" si="2"/>
        <v>12690.3125</v>
      </c>
      <c r="G19" s="7"/>
      <c r="H19" s="15" t="s">
        <v>73</v>
      </c>
      <c r="I19" s="7">
        <f t="shared" si="3"/>
        <v>15250.305545897081</v>
      </c>
      <c r="J19" s="14">
        <v>1</v>
      </c>
      <c r="K19" s="5"/>
      <c r="L19" s="5"/>
      <c r="M19" s="5">
        <v>1</v>
      </c>
      <c r="N19" s="18">
        <v>444.99304589707924</v>
      </c>
      <c r="O19" s="14">
        <v>5</v>
      </c>
      <c r="P19" s="5">
        <v>5</v>
      </c>
      <c r="Q19" s="5"/>
      <c r="R19" s="5"/>
      <c r="S19" s="18">
        <v>2115</v>
      </c>
      <c r="T19" s="18">
        <v>4230.104166666667</v>
      </c>
      <c r="U19" s="18">
        <v>4230.104166666667</v>
      </c>
      <c r="V19" s="18">
        <v>4230.104166666667</v>
      </c>
      <c r="W19" s="3" t="s">
        <v>35</v>
      </c>
      <c r="Y19" s="10">
        <f t="shared" si="4"/>
        <v>12690.3125</v>
      </c>
    </row>
    <row r="20" spans="1:25" ht="34.5" customHeight="1">
      <c r="A20" s="5">
        <v>10</v>
      </c>
      <c r="B20" s="15" t="s">
        <v>20</v>
      </c>
      <c r="C20" s="15"/>
      <c r="D20" s="7">
        <f t="shared" si="0"/>
        <v>3406.0555458970794</v>
      </c>
      <c r="E20" s="7">
        <f t="shared" si="1"/>
        <v>867.9930458970792</v>
      </c>
      <c r="F20" s="7">
        <f t="shared" si="2"/>
        <v>2538.0625</v>
      </c>
      <c r="G20" s="7"/>
      <c r="H20" s="16" t="s">
        <v>74</v>
      </c>
      <c r="I20" s="7">
        <f t="shared" si="3"/>
        <v>3406.0555458970794</v>
      </c>
      <c r="J20" s="14">
        <v>1</v>
      </c>
      <c r="K20" s="5"/>
      <c r="L20" s="5"/>
      <c r="M20" s="5">
        <v>1</v>
      </c>
      <c r="N20" s="18">
        <v>444.99304589707924</v>
      </c>
      <c r="O20" s="14">
        <v>1</v>
      </c>
      <c r="P20" s="5"/>
      <c r="Q20" s="5"/>
      <c r="R20" s="5">
        <v>1</v>
      </c>
      <c r="S20" s="18">
        <v>423</v>
      </c>
      <c r="T20" s="18">
        <v>846.0208333333334</v>
      </c>
      <c r="U20" s="18">
        <v>846.0208333333334</v>
      </c>
      <c r="V20" s="18">
        <v>846.0208333333334</v>
      </c>
      <c r="W20" s="3" t="s">
        <v>12</v>
      </c>
      <c r="Y20" s="10">
        <f t="shared" si="4"/>
        <v>2538.0625</v>
      </c>
    </row>
    <row r="21" spans="1:25" s="6" customFormat="1" ht="34.5" customHeight="1">
      <c r="A21" s="5">
        <v>11</v>
      </c>
      <c r="B21" s="15" t="s">
        <v>23</v>
      </c>
      <c r="C21" s="15"/>
      <c r="D21" s="7">
        <f t="shared" si="0"/>
        <v>444.99304589707924</v>
      </c>
      <c r="E21" s="7">
        <f t="shared" si="1"/>
        <v>444.99304589707924</v>
      </c>
      <c r="F21" s="7">
        <f t="shared" si="2"/>
        <v>0</v>
      </c>
      <c r="G21" s="7"/>
      <c r="H21" s="15" t="s">
        <v>72</v>
      </c>
      <c r="I21" s="7">
        <f t="shared" si="3"/>
        <v>444.99304589707924</v>
      </c>
      <c r="J21" s="14">
        <v>1</v>
      </c>
      <c r="K21" s="5"/>
      <c r="L21" s="5"/>
      <c r="M21" s="5">
        <v>1</v>
      </c>
      <c r="N21" s="18">
        <v>444.99304589707924</v>
      </c>
      <c r="O21" s="14"/>
      <c r="P21" s="5">
        <v>5</v>
      </c>
      <c r="Q21" s="5"/>
      <c r="R21" s="5"/>
      <c r="S21" s="18">
        <v>0</v>
      </c>
      <c r="T21" s="18">
        <v>0</v>
      </c>
      <c r="U21" s="18">
        <v>0</v>
      </c>
      <c r="V21" s="18">
        <v>0</v>
      </c>
      <c r="W21" s="3" t="s">
        <v>21</v>
      </c>
      <c r="Y21" s="10">
        <f t="shared" si="4"/>
        <v>0</v>
      </c>
    </row>
    <row r="22" spans="1:25" ht="34.5" customHeight="1">
      <c r="A22" s="5">
        <v>12</v>
      </c>
      <c r="B22" s="15" t="s">
        <v>22</v>
      </c>
      <c r="C22" s="15"/>
      <c r="D22" s="7">
        <f t="shared" si="0"/>
        <v>3406.0555458970794</v>
      </c>
      <c r="E22" s="7">
        <f t="shared" si="1"/>
        <v>867.9930458970792</v>
      </c>
      <c r="F22" s="7">
        <f t="shared" si="2"/>
        <v>2538.0625</v>
      </c>
      <c r="G22" s="7"/>
      <c r="H22" s="15" t="s">
        <v>72</v>
      </c>
      <c r="I22" s="7">
        <f t="shared" si="3"/>
        <v>3406.0555458970794</v>
      </c>
      <c r="J22" s="14">
        <v>1</v>
      </c>
      <c r="K22" s="5"/>
      <c r="L22" s="5"/>
      <c r="M22" s="5">
        <v>1</v>
      </c>
      <c r="N22" s="18">
        <v>444.99304589707924</v>
      </c>
      <c r="O22" s="14">
        <v>1</v>
      </c>
      <c r="P22" s="5"/>
      <c r="Q22" s="5"/>
      <c r="R22" s="5">
        <v>1</v>
      </c>
      <c r="S22" s="18">
        <v>423</v>
      </c>
      <c r="T22" s="18">
        <v>846.0208333333334</v>
      </c>
      <c r="U22" s="18">
        <v>846.0208333333334</v>
      </c>
      <c r="V22" s="18">
        <v>846.0208333333334</v>
      </c>
      <c r="W22" s="3" t="s">
        <v>7</v>
      </c>
      <c r="Y22" s="10">
        <f t="shared" si="4"/>
        <v>2538.0625</v>
      </c>
    </row>
    <row r="23" spans="1:25" ht="34.5" customHeight="1">
      <c r="A23" s="5">
        <v>13</v>
      </c>
      <c r="B23" s="15" t="s">
        <v>5</v>
      </c>
      <c r="C23" s="15"/>
      <c r="D23" s="7">
        <f t="shared" si="0"/>
        <v>15250.30554589708</v>
      </c>
      <c r="E23" s="7">
        <f t="shared" si="1"/>
        <v>2559.9930458970794</v>
      </c>
      <c r="F23" s="7">
        <f t="shared" si="2"/>
        <v>12690.3125</v>
      </c>
      <c r="G23" s="7"/>
      <c r="H23" s="15" t="s">
        <v>72</v>
      </c>
      <c r="I23" s="7">
        <f t="shared" si="3"/>
        <v>15250.305545897081</v>
      </c>
      <c r="J23" s="14">
        <v>1</v>
      </c>
      <c r="K23" s="5"/>
      <c r="L23" s="5"/>
      <c r="M23" s="5">
        <v>1</v>
      </c>
      <c r="N23" s="18">
        <v>444.99304589707924</v>
      </c>
      <c r="O23" s="14">
        <v>5</v>
      </c>
      <c r="P23" s="5">
        <v>5</v>
      </c>
      <c r="Q23" s="5"/>
      <c r="R23" s="5"/>
      <c r="S23" s="18">
        <v>2115</v>
      </c>
      <c r="T23" s="18">
        <v>4230.104166666667</v>
      </c>
      <c r="U23" s="18">
        <v>4230.104166666667</v>
      </c>
      <c r="V23" s="18">
        <v>4230.104166666667</v>
      </c>
      <c r="W23" s="3" t="s">
        <v>37</v>
      </c>
      <c r="Y23" s="10">
        <f t="shared" si="4"/>
        <v>12690.3125</v>
      </c>
    </row>
    <row r="24" spans="1:25" ht="34.5" customHeight="1">
      <c r="A24" s="5">
        <v>14</v>
      </c>
      <c r="B24" s="15" t="s">
        <v>6</v>
      </c>
      <c r="C24" s="15"/>
      <c r="D24" s="7">
        <f t="shared" si="0"/>
        <v>3406.0555458970794</v>
      </c>
      <c r="E24" s="7">
        <f t="shared" si="1"/>
        <v>867.9930458970792</v>
      </c>
      <c r="F24" s="7">
        <f t="shared" si="2"/>
        <v>2538.0625</v>
      </c>
      <c r="G24" s="7"/>
      <c r="H24" s="15" t="s">
        <v>72</v>
      </c>
      <c r="I24" s="7">
        <f t="shared" si="3"/>
        <v>3406.0555458970794</v>
      </c>
      <c r="J24" s="14">
        <v>1</v>
      </c>
      <c r="K24" s="5"/>
      <c r="L24" s="5"/>
      <c r="M24" s="5">
        <v>1</v>
      </c>
      <c r="N24" s="18">
        <v>444.99304589707924</v>
      </c>
      <c r="O24" s="14">
        <v>1</v>
      </c>
      <c r="P24" s="5"/>
      <c r="Q24" s="5"/>
      <c r="R24" s="5">
        <v>1</v>
      </c>
      <c r="S24" s="18">
        <v>423</v>
      </c>
      <c r="T24" s="18">
        <v>846.0208333333334</v>
      </c>
      <c r="U24" s="18">
        <v>846.0208333333334</v>
      </c>
      <c r="V24" s="18">
        <v>846.0208333333334</v>
      </c>
      <c r="W24" s="3" t="s">
        <v>8</v>
      </c>
      <c r="Y24" s="10">
        <f t="shared" si="4"/>
        <v>2538.0625</v>
      </c>
    </row>
    <row r="25" spans="1:23" ht="34.5" customHeight="1">
      <c r="A25" s="5">
        <v>15</v>
      </c>
      <c r="B25" s="15" t="s">
        <v>1</v>
      </c>
      <c r="C25" s="15"/>
      <c r="D25" s="7">
        <f t="shared" si="0"/>
        <v>3406.0555458970794</v>
      </c>
      <c r="E25" s="7">
        <f t="shared" si="1"/>
        <v>867.9930458970792</v>
      </c>
      <c r="F25" s="7">
        <f t="shared" si="2"/>
        <v>2538.0625</v>
      </c>
      <c r="G25" s="7"/>
      <c r="H25" s="16" t="s">
        <v>75</v>
      </c>
      <c r="I25" s="7">
        <f t="shared" si="3"/>
        <v>3406.0555458970794</v>
      </c>
      <c r="J25" s="14">
        <v>1</v>
      </c>
      <c r="K25" s="5"/>
      <c r="L25" s="5"/>
      <c r="M25" s="5">
        <v>1</v>
      </c>
      <c r="N25" s="18">
        <v>444.99304589707924</v>
      </c>
      <c r="O25" s="14">
        <v>1</v>
      </c>
      <c r="P25" s="5"/>
      <c r="Q25" s="5"/>
      <c r="R25" s="5">
        <v>1</v>
      </c>
      <c r="S25" s="18">
        <v>423</v>
      </c>
      <c r="T25" s="18">
        <v>846.0208333333334</v>
      </c>
      <c r="U25" s="18">
        <v>846.0208333333334</v>
      </c>
      <c r="V25" s="18">
        <v>846.0208333333334</v>
      </c>
      <c r="W25" s="3" t="s">
        <v>4</v>
      </c>
    </row>
    <row r="26" ht="25.5" customHeight="1">
      <c r="Z26" t="s">
        <v>56</v>
      </c>
    </row>
  </sheetData>
  <sheetProtection/>
  <mergeCells count="18">
    <mergeCell ref="A10:B10"/>
    <mergeCell ref="O4:O5"/>
    <mergeCell ref="S4:V4"/>
    <mergeCell ref="E3:F3"/>
    <mergeCell ref="D3:D5"/>
    <mergeCell ref="E4:E5"/>
    <mergeCell ref="F4:F5"/>
    <mergeCell ref="H3:H5"/>
    <mergeCell ref="G3:G5"/>
    <mergeCell ref="A1:W1"/>
    <mergeCell ref="A2:W2"/>
    <mergeCell ref="A3:A5"/>
    <mergeCell ref="B3:B5"/>
    <mergeCell ref="I3:I5"/>
    <mergeCell ref="J3:N4"/>
    <mergeCell ref="O3:V3"/>
    <mergeCell ref="W3:W5"/>
    <mergeCell ref="C3:C5"/>
  </mergeCells>
  <printOptions/>
  <pageMargins left="0.5" right="0.5" top="0.25" bottom="0.25" header="0.3" footer="0.3"/>
  <pageSetup horizontalDpi="600" verticalDpi="600" orientation="landscape" paperSize="9" scale="84" r:id="rId1"/>
  <colBreaks count="1" manualBreakCount="1">
    <brk id="8" max="24" man="1"/>
  </colBreaks>
</worksheet>
</file>

<file path=xl/worksheets/sheet3.xml><?xml version="1.0" encoding="utf-8"?>
<worksheet xmlns="http://schemas.openxmlformats.org/spreadsheetml/2006/main" xmlns:r="http://schemas.openxmlformats.org/officeDocument/2006/relationships">
  <sheetPr>
    <tabColor rgb="FFFF0000"/>
  </sheetPr>
  <dimension ref="A1:AA158"/>
  <sheetViews>
    <sheetView tabSelected="1" view="pageBreakPreview" zoomScale="130" zoomScaleNormal="145" zoomScaleSheetLayoutView="130" zoomScalePageLayoutView="0" workbookViewId="0" topLeftCell="A5">
      <selection activeCell="E15" sqref="E15"/>
    </sheetView>
  </sheetViews>
  <sheetFormatPr defaultColWidth="9.140625" defaultRowHeight="15"/>
  <cols>
    <col min="1" max="1" width="5.140625" style="25" customWidth="1"/>
    <col min="2" max="2" width="55.8515625" style="25" customWidth="1"/>
    <col min="3" max="3" width="1.57421875" style="25" hidden="1" customWidth="1"/>
    <col min="4" max="4" width="1.57421875" style="24" hidden="1" customWidth="1"/>
    <col min="5" max="5" width="10.28125" style="24" customWidth="1"/>
    <col min="6" max="6" width="11.421875" style="24" customWidth="1"/>
    <col min="7" max="7" width="28.57421875" style="24" customWidth="1"/>
    <col min="8" max="8" width="10.00390625" style="24" hidden="1" customWidth="1"/>
    <col min="9" max="10" width="9.57421875" style="24" hidden="1" customWidth="1"/>
    <col min="11" max="11" width="10.57421875" style="24" hidden="1" customWidth="1"/>
    <col min="12" max="12" width="9.8515625" style="24" hidden="1" customWidth="1"/>
    <col min="13" max="13" width="10.28125" style="24" hidden="1" customWidth="1"/>
    <col min="14" max="14" width="9.421875" style="24" hidden="1" customWidth="1"/>
    <col min="15" max="15" width="10.8515625" style="24" hidden="1" customWidth="1"/>
    <col min="16" max="16" width="11.00390625" style="24" hidden="1" customWidth="1"/>
    <col min="17" max="18" width="10.7109375" style="24" hidden="1" customWidth="1"/>
    <col min="19" max="19" width="2.421875" style="24" hidden="1" customWidth="1"/>
    <col min="20" max="20" width="2.28125" style="42" hidden="1" customWidth="1"/>
    <col min="21" max="21" width="17.57421875" style="25" customWidth="1"/>
    <col min="22" max="22" width="9.140625" style="25" customWidth="1"/>
    <col min="23" max="23" width="13.140625" style="25" customWidth="1"/>
    <col min="24" max="24" width="17.00390625" style="25" customWidth="1"/>
    <col min="25" max="25" width="14.28125" style="25" customWidth="1"/>
    <col min="26" max="16384" width="9.140625" style="25" customWidth="1"/>
  </cols>
  <sheetData>
    <row r="1" spans="1:20" ht="19.5" customHeight="1">
      <c r="A1" s="205" t="s">
        <v>267</v>
      </c>
      <c r="B1" s="205"/>
      <c r="C1" s="205"/>
      <c r="D1" s="205"/>
      <c r="E1" s="205"/>
      <c r="F1" s="205"/>
      <c r="G1" s="205"/>
      <c r="H1" s="205"/>
      <c r="I1" s="205"/>
      <c r="J1" s="205"/>
      <c r="K1" s="205"/>
      <c r="L1" s="205"/>
      <c r="M1" s="205"/>
      <c r="N1" s="205"/>
      <c r="O1" s="205"/>
      <c r="P1" s="205"/>
      <c r="Q1" s="205"/>
      <c r="R1" s="205"/>
      <c r="S1" s="205"/>
      <c r="T1" s="205"/>
    </row>
    <row r="2" spans="1:26" ht="50.25" customHeight="1">
      <c r="A2" s="181" t="s">
        <v>308</v>
      </c>
      <c r="B2" s="181"/>
      <c r="C2" s="181"/>
      <c r="D2" s="181"/>
      <c r="E2" s="181"/>
      <c r="F2" s="181"/>
      <c r="G2" s="181"/>
      <c r="H2" s="181"/>
      <c r="I2" s="181"/>
      <c r="J2" s="181"/>
      <c r="K2" s="181"/>
      <c r="L2" s="181"/>
      <c r="M2" s="181"/>
      <c r="N2" s="181"/>
      <c r="O2" s="181"/>
      <c r="P2" s="181"/>
      <c r="Q2" s="181"/>
      <c r="R2" s="181"/>
      <c r="S2" s="181"/>
      <c r="T2" s="181"/>
      <c r="U2" s="39"/>
      <c r="V2" s="39"/>
      <c r="W2" s="39"/>
      <c r="X2" s="39"/>
      <c r="Y2" s="39"/>
      <c r="Z2" s="39"/>
    </row>
    <row r="3" spans="1:26" ht="15.75" customHeight="1">
      <c r="A3" s="183" t="s">
        <v>335</v>
      </c>
      <c r="B3" s="184"/>
      <c r="C3" s="184"/>
      <c r="D3" s="184"/>
      <c r="E3" s="184"/>
      <c r="F3" s="184"/>
      <c r="G3" s="184"/>
      <c r="H3" s="184"/>
      <c r="I3" s="184"/>
      <c r="J3" s="184"/>
      <c r="K3" s="184"/>
      <c r="L3" s="184"/>
      <c r="M3" s="184"/>
      <c r="N3" s="184"/>
      <c r="O3" s="184"/>
      <c r="P3" s="184"/>
      <c r="Q3" s="184"/>
      <c r="R3" s="184"/>
      <c r="S3" s="184"/>
      <c r="T3" s="184"/>
      <c r="U3" s="39"/>
      <c r="V3" s="39"/>
      <c r="W3" s="39"/>
      <c r="X3" s="39"/>
      <c r="Y3" s="39"/>
      <c r="Z3" s="39"/>
    </row>
    <row r="4" spans="1:26" ht="12.75">
      <c r="A4" s="206" t="s">
        <v>40</v>
      </c>
      <c r="B4" s="206"/>
      <c r="C4" s="206"/>
      <c r="D4" s="206"/>
      <c r="E4" s="206"/>
      <c r="F4" s="206"/>
      <c r="G4" s="206"/>
      <c r="H4" s="206"/>
      <c r="I4" s="206"/>
      <c r="J4" s="206"/>
      <c r="K4" s="206"/>
      <c r="L4" s="206"/>
      <c r="M4" s="206"/>
      <c r="N4" s="206"/>
      <c r="O4" s="206"/>
      <c r="P4" s="206"/>
      <c r="Q4" s="206"/>
      <c r="R4" s="206"/>
      <c r="S4" s="206"/>
      <c r="T4" s="206"/>
      <c r="U4" s="39"/>
      <c r="V4" s="39"/>
      <c r="W4" s="39"/>
      <c r="X4" s="39"/>
      <c r="Y4" s="39"/>
      <c r="Z4" s="39"/>
    </row>
    <row r="5" spans="1:27" s="74" customFormat="1" ht="25.5" customHeight="1">
      <c r="A5" s="182" t="s">
        <v>0</v>
      </c>
      <c r="B5" s="182" t="s">
        <v>2</v>
      </c>
      <c r="C5" s="182" t="s">
        <v>76</v>
      </c>
      <c r="D5" s="182"/>
      <c r="E5" s="182" t="s">
        <v>300</v>
      </c>
      <c r="F5" s="182" t="s">
        <v>307</v>
      </c>
      <c r="G5" s="182" t="s">
        <v>3</v>
      </c>
      <c r="H5" s="172" t="s">
        <v>121</v>
      </c>
      <c r="I5" s="161" t="s">
        <v>122</v>
      </c>
      <c r="J5" s="172" t="s">
        <v>123</v>
      </c>
      <c r="K5" s="161" t="s">
        <v>124</v>
      </c>
      <c r="L5" s="161" t="s">
        <v>120</v>
      </c>
      <c r="M5" s="161" t="s">
        <v>119</v>
      </c>
      <c r="N5" s="172" t="s">
        <v>118</v>
      </c>
      <c r="O5" s="175" t="s">
        <v>126</v>
      </c>
      <c r="P5" s="176"/>
      <c r="Q5" s="177"/>
      <c r="R5" s="161" t="s">
        <v>125</v>
      </c>
      <c r="S5" s="161" t="s">
        <v>90</v>
      </c>
      <c r="T5" s="175" t="s">
        <v>223</v>
      </c>
      <c r="U5" s="70"/>
      <c r="V5" s="71"/>
      <c r="W5" s="72"/>
      <c r="X5" s="72"/>
      <c r="Y5" s="71"/>
      <c r="Z5" s="71"/>
      <c r="AA5" s="73"/>
    </row>
    <row r="6" spans="1:27" s="74" customFormat="1" ht="21" customHeight="1">
      <c r="A6" s="182"/>
      <c r="B6" s="182"/>
      <c r="C6" s="182"/>
      <c r="D6" s="182"/>
      <c r="E6" s="182"/>
      <c r="F6" s="182"/>
      <c r="G6" s="182"/>
      <c r="H6" s="173"/>
      <c r="I6" s="168"/>
      <c r="J6" s="173"/>
      <c r="K6" s="168"/>
      <c r="L6" s="168"/>
      <c r="M6" s="168"/>
      <c r="N6" s="173"/>
      <c r="O6" s="161" t="s">
        <v>86</v>
      </c>
      <c r="P6" s="161" t="s">
        <v>87</v>
      </c>
      <c r="Q6" s="161" t="s">
        <v>92</v>
      </c>
      <c r="R6" s="168"/>
      <c r="S6" s="168"/>
      <c r="T6" s="175"/>
      <c r="U6" s="70"/>
      <c r="V6" s="71"/>
      <c r="W6" s="75"/>
      <c r="X6" s="75"/>
      <c r="Y6" s="40"/>
      <c r="Z6" s="71"/>
      <c r="AA6" s="73"/>
    </row>
    <row r="7" spans="1:27" s="74" customFormat="1" ht="28.5" customHeight="1">
      <c r="A7" s="182"/>
      <c r="B7" s="182"/>
      <c r="C7" s="43" t="s">
        <v>79</v>
      </c>
      <c r="D7" s="43" t="s">
        <v>38</v>
      </c>
      <c r="E7" s="182"/>
      <c r="F7" s="182"/>
      <c r="G7" s="182"/>
      <c r="H7" s="174"/>
      <c r="I7" s="162"/>
      <c r="J7" s="174"/>
      <c r="K7" s="162"/>
      <c r="L7" s="162"/>
      <c r="M7" s="162"/>
      <c r="N7" s="174"/>
      <c r="O7" s="162"/>
      <c r="P7" s="162"/>
      <c r="Q7" s="162"/>
      <c r="R7" s="162"/>
      <c r="S7" s="162"/>
      <c r="T7" s="175"/>
      <c r="U7" s="70"/>
      <c r="V7" s="71"/>
      <c r="W7" s="75"/>
      <c r="X7" s="75"/>
      <c r="Y7" s="40"/>
      <c r="Z7" s="71"/>
      <c r="AA7" s="73"/>
    </row>
    <row r="8" spans="1:27" s="129" customFormat="1" ht="13.5" customHeight="1">
      <c r="A8" s="120">
        <v>1</v>
      </c>
      <c r="B8" s="120">
        <v>2</v>
      </c>
      <c r="C8" s="120"/>
      <c r="D8" s="120"/>
      <c r="E8" s="120">
        <v>3</v>
      </c>
      <c r="F8" s="120">
        <v>4</v>
      </c>
      <c r="G8" s="120">
        <v>5</v>
      </c>
      <c r="H8" s="122"/>
      <c r="I8" s="121"/>
      <c r="J8" s="122"/>
      <c r="K8" s="121"/>
      <c r="L8" s="121"/>
      <c r="M8" s="121"/>
      <c r="N8" s="122"/>
      <c r="O8" s="121"/>
      <c r="P8" s="121"/>
      <c r="Q8" s="121"/>
      <c r="R8" s="121"/>
      <c r="S8" s="121"/>
      <c r="T8" s="123"/>
      <c r="U8" s="124"/>
      <c r="V8" s="125"/>
      <c r="W8" s="126"/>
      <c r="X8" s="126"/>
      <c r="Y8" s="127"/>
      <c r="Z8" s="125"/>
      <c r="AA8" s="128"/>
    </row>
    <row r="9" spans="1:27" s="74" customFormat="1" ht="24" customHeight="1">
      <c r="A9" s="43"/>
      <c r="B9" s="43" t="s">
        <v>264</v>
      </c>
      <c r="C9" s="46"/>
      <c r="D9" s="47">
        <v>154480</v>
      </c>
      <c r="E9" s="112">
        <f>E14+E17+E28+E45+E96+E127</f>
        <v>45</v>
      </c>
      <c r="F9" s="47">
        <f>F14+F17+F28+F45+F96+F127</f>
        <v>59399.02781641168</v>
      </c>
      <c r="G9" s="47"/>
      <c r="H9" s="47">
        <v>139455</v>
      </c>
      <c r="I9" s="47">
        <v>61590</v>
      </c>
      <c r="J9" s="47">
        <v>16200</v>
      </c>
      <c r="K9" s="47">
        <v>8145.3</v>
      </c>
      <c r="L9" s="47">
        <v>35442.5</v>
      </c>
      <c r="M9" s="47">
        <v>18923.5</v>
      </c>
      <c r="N9" s="47">
        <v>21689.9721835883</v>
      </c>
      <c r="O9" s="47">
        <v>3102</v>
      </c>
      <c r="P9" s="47">
        <v>36394.02781641168</v>
      </c>
      <c r="Q9" s="47">
        <v>16519</v>
      </c>
      <c r="R9" s="47">
        <v>24733.7</v>
      </c>
      <c r="S9" s="47">
        <v>0</v>
      </c>
      <c r="T9" s="48" t="e">
        <v>#VALUE!</v>
      </c>
      <c r="U9" s="105"/>
      <c r="V9" s="71"/>
      <c r="W9" s="75"/>
      <c r="X9" s="75"/>
      <c r="Y9" s="40"/>
      <c r="Z9" s="71"/>
      <c r="AA9" s="73"/>
    </row>
    <row r="10" spans="1:27" s="74" customFormat="1" ht="22.5" customHeight="1" hidden="1">
      <c r="A10" s="49" t="s">
        <v>29</v>
      </c>
      <c r="B10" s="45" t="s">
        <v>77</v>
      </c>
      <c r="C10" s="50"/>
      <c r="D10" s="51">
        <v>15448</v>
      </c>
      <c r="E10" s="51"/>
      <c r="F10" s="51"/>
      <c r="G10" s="51"/>
      <c r="H10" s="51"/>
      <c r="I10" s="51"/>
      <c r="J10" s="51"/>
      <c r="K10" s="51"/>
      <c r="L10" s="51"/>
      <c r="M10" s="51"/>
      <c r="N10" s="51"/>
      <c r="O10" s="51"/>
      <c r="P10" s="51"/>
      <c r="Q10" s="51"/>
      <c r="R10" s="51"/>
      <c r="S10" s="51"/>
      <c r="T10" s="44"/>
      <c r="U10" s="70"/>
      <c r="V10" s="71"/>
      <c r="W10" s="75"/>
      <c r="X10" s="75"/>
      <c r="Y10" s="40"/>
      <c r="Z10" s="71"/>
      <c r="AA10" s="73"/>
    </row>
    <row r="11" spans="1:27" s="74" customFormat="1" ht="22.5" customHeight="1" hidden="1">
      <c r="A11" s="49" t="s">
        <v>30</v>
      </c>
      <c r="B11" s="45" t="s">
        <v>81</v>
      </c>
      <c r="C11" s="52">
        <v>129</v>
      </c>
      <c r="D11" s="51">
        <v>139032</v>
      </c>
      <c r="E11" s="51"/>
      <c r="F11" s="51"/>
      <c r="G11" s="51"/>
      <c r="H11" s="51"/>
      <c r="I11" s="51"/>
      <c r="J11" s="51"/>
      <c r="K11" s="51"/>
      <c r="L11" s="51"/>
      <c r="M11" s="51"/>
      <c r="N11" s="51"/>
      <c r="O11" s="51"/>
      <c r="P11" s="51"/>
      <c r="Q11" s="51"/>
      <c r="R11" s="51"/>
      <c r="S11" s="51"/>
      <c r="T11" s="53"/>
      <c r="U11" s="70"/>
      <c r="V11" s="71"/>
      <c r="W11" s="75"/>
      <c r="X11" s="75"/>
      <c r="Y11" s="40"/>
      <c r="Z11" s="71"/>
      <c r="AA11" s="73"/>
    </row>
    <row r="12" spans="1:27" s="77" customFormat="1" ht="22.5" customHeight="1" hidden="1">
      <c r="A12" s="207" t="s">
        <v>80</v>
      </c>
      <c r="B12" s="207"/>
      <c r="C12" s="54"/>
      <c r="D12" s="55"/>
      <c r="E12" s="55"/>
      <c r="F12" s="55"/>
      <c r="G12" s="55"/>
      <c r="H12" s="55"/>
      <c r="I12" s="55"/>
      <c r="J12" s="55"/>
      <c r="K12" s="55"/>
      <c r="L12" s="55"/>
      <c r="M12" s="55"/>
      <c r="N12" s="55"/>
      <c r="O12" s="55"/>
      <c r="P12" s="55"/>
      <c r="Q12" s="55"/>
      <c r="R12" s="55"/>
      <c r="S12" s="55"/>
      <c r="T12" s="56"/>
      <c r="U12" s="76"/>
      <c r="V12" s="72"/>
      <c r="W12" s="75"/>
      <c r="X12" s="75"/>
      <c r="Y12" s="40"/>
      <c r="Z12" s="71"/>
      <c r="AA12" s="73"/>
    </row>
    <row r="13" spans="1:27" s="79" customFormat="1" ht="22.5" customHeight="1" hidden="1">
      <c r="A13" s="57" t="s">
        <v>88</v>
      </c>
      <c r="B13" s="58" t="s">
        <v>93</v>
      </c>
      <c r="C13" s="59">
        <v>3</v>
      </c>
      <c r="D13" s="60">
        <v>3233.3023255813955</v>
      </c>
      <c r="E13" s="60"/>
      <c r="F13" s="60"/>
      <c r="G13" s="60"/>
      <c r="H13" s="60"/>
      <c r="I13" s="60"/>
      <c r="J13" s="60"/>
      <c r="K13" s="60"/>
      <c r="L13" s="60"/>
      <c r="M13" s="60"/>
      <c r="N13" s="60"/>
      <c r="O13" s="60"/>
      <c r="P13" s="60"/>
      <c r="Q13" s="60"/>
      <c r="R13" s="60"/>
      <c r="S13" s="60"/>
      <c r="T13" s="61" t="s">
        <v>78</v>
      </c>
      <c r="U13" s="78"/>
      <c r="V13" s="71"/>
      <c r="W13" s="75"/>
      <c r="X13" s="75"/>
      <c r="Y13" s="40"/>
      <c r="Z13" s="71"/>
      <c r="AA13" s="73"/>
    </row>
    <row r="14" spans="1:27" s="74" customFormat="1" ht="18" customHeight="1">
      <c r="A14" s="43" t="s">
        <v>88</v>
      </c>
      <c r="B14" s="130" t="s">
        <v>329</v>
      </c>
      <c r="C14" s="52"/>
      <c r="D14" s="62"/>
      <c r="E14" s="111">
        <f>E15</f>
        <v>1</v>
      </c>
      <c r="F14" s="62">
        <f>F15</f>
        <v>187</v>
      </c>
      <c r="G14" s="62"/>
      <c r="H14" s="62">
        <v>2390</v>
      </c>
      <c r="I14" s="62">
        <v>0</v>
      </c>
      <c r="J14" s="62">
        <v>0</v>
      </c>
      <c r="K14" s="62">
        <v>0</v>
      </c>
      <c r="L14" s="62">
        <v>0</v>
      </c>
      <c r="M14" s="62">
        <v>0</v>
      </c>
      <c r="N14" s="62">
        <v>2203</v>
      </c>
      <c r="O14" s="62">
        <v>0</v>
      </c>
      <c r="P14" s="62">
        <v>187</v>
      </c>
      <c r="Q14" s="62">
        <v>0</v>
      </c>
      <c r="R14" s="62">
        <v>0</v>
      </c>
      <c r="S14" s="62"/>
      <c r="T14" s="44"/>
      <c r="U14" s="70"/>
      <c r="V14" s="71"/>
      <c r="W14" s="71"/>
      <c r="X14" s="71"/>
      <c r="Y14" s="40"/>
      <c r="Z14" s="71"/>
      <c r="AA14" s="73"/>
    </row>
    <row r="15" spans="1:27" s="77" customFormat="1" ht="31.5" customHeight="1">
      <c r="A15" s="63">
        <v>1</v>
      </c>
      <c r="B15" s="131" t="s">
        <v>89</v>
      </c>
      <c r="C15" s="54"/>
      <c r="D15" s="64"/>
      <c r="E15" s="107">
        <v>1</v>
      </c>
      <c r="F15" s="62">
        <f>SUM(F16:F16)</f>
        <v>187</v>
      </c>
      <c r="G15" s="136" t="s">
        <v>323</v>
      </c>
      <c r="H15" s="64">
        <v>2390</v>
      </c>
      <c r="I15" s="64">
        <v>0</v>
      </c>
      <c r="J15" s="64">
        <v>0</v>
      </c>
      <c r="K15" s="64">
        <v>0</v>
      </c>
      <c r="L15" s="64">
        <v>0</v>
      </c>
      <c r="M15" s="64">
        <v>0</v>
      </c>
      <c r="N15" s="64">
        <v>2203</v>
      </c>
      <c r="O15" s="64">
        <v>0</v>
      </c>
      <c r="P15" s="64">
        <v>187</v>
      </c>
      <c r="Q15" s="64">
        <v>0</v>
      </c>
      <c r="R15" s="64">
        <v>0</v>
      </c>
      <c r="S15" s="64">
        <v>0</v>
      </c>
      <c r="T15" s="56"/>
      <c r="U15" s="76"/>
      <c r="V15" s="71"/>
      <c r="W15" s="71"/>
      <c r="X15" s="71"/>
      <c r="Y15" s="40"/>
      <c r="Z15" s="71"/>
      <c r="AA15" s="73"/>
    </row>
    <row r="16" spans="1:27" s="79" customFormat="1" ht="44.25" customHeight="1">
      <c r="A16" s="57"/>
      <c r="B16" s="132" t="s">
        <v>160</v>
      </c>
      <c r="C16" s="59"/>
      <c r="D16" s="60"/>
      <c r="E16" s="60" t="s">
        <v>263</v>
      </c>
      <c r="F16" s="60">
        <v>187</v>
      </c>
      <c r="G16" s="60" t="s">
        <v>238</v>
      </c>
      <c r="H16" s="60">
        <v>2390</v>
      </c>
      <c r="I16" s="60"/>
      <c r="J16" s="60"/>
      <c r="K16" s="60"/>
      <c r="L16" s="60"/>
      <c r="M16" s="60"/>
      <c r="N16" s="60">
        <v>2203</v>
      </c>
      <c r="O16" s="60"/>
      <c r="P16" s="60">
        <v>187</v>
      </c>
      <c r="Q16" s="60"/>
      <c r="R16" s="60"/>
      <c r="S16" s="60"/>
      <c r="T16" s="61"/>
      <c r="U16" s="81"/>
      <c r="V16" s="71"/>
      <c r="W16" s="71"/>
      <c r="X16" s="71"/>
      <c r="Y16" s="40"/>
      <c r="Z16" s="71"/>
      <c r="AA16" s="73"/>
    </row>
    <row r="17" spans="1:27" s="74" customFormat="1" ht="18" customHeight="1">
      <c r="A17" s="43" t="s">
        <v>94</v>
      </c>
      <c r="B17" s="130" t="s">
        <v>330</v>
      </c>
      <c r="C17" s="52">
        <v>16</v>
      </c>
      <c r="D17" s="62">
        <v>17244.279069767443</v>
      </c>
      <c r="E17" s="111">
        <f>E18+E21+E25</f>
        <v>7</v>
      </c>
      <c r="F17" s="62">
        <f>F18+F21+F25</f>
        <v>9306</v>
      </c>
      <c r="G17" s="62"/>
      <c r="H17" s="62">
        <v>19980</v>
      </c>
      <c r="I17" s="62">
        <v>0</v>
      </c>
      <c r="J17" s="62">
        <v>16200</v>
      </c>
      <c r="K17" s="62">
        <v>8145.3</v>
      </c>
      <c r="L17" s="62">
        <v>0</v>
      </c>
      <c r="M17" s="62">
        <v>0</v>
      </c>
      <c r="N17" s="62">
        <v>3071</v>
      </c>
      <c r="O17" s="62">
        <v>3102</v>
      </c>
      <c r="P17" s="62">
        <v>6204</v>
      </c>
      <c r="Q17" s="62">
        <v>0</v>
      </c>
      <c r="R17" s="62">
        <v>15657.7</v>
      </c>
      <c r="S17" s="62"/>
      <c r="T17" s="44" t="s">
        <v>82</v>
      </c>
      <c r="U17" s="70"/>
      <c r="V17" s="71"/>
      <c r="W17" s="71"/>
      <c r="X17" s="71"/>
      <c r="Y17" s="40"/>
      <c r="Z17" s="71"/>
      <c r="AA17" s="73"/>
    </row>
    <row r="18" spans="1:27" s="77" customFormat="1" ht="18" customHeight="1">
      <c r="A18" s="63">
        <v>1</v>
      </c>
      <c r="B18" s="131" t="s">
        <v>97</v>
      </c>
      <c r="C18" s="54"/>
      <c r="D18" s="64"/>
      <c r="E18" s="107">
        <v>2</v>
      </c>
      <c r="F18" s="62">
        <f>SUM(F19:F20)</f>
        <v>3102</v>
      </c>
      <c r="G18" s="120" t="s">
        <v>287</v>
      </c>
      <c r="H18" s="64">
        <v>6100</v>
      </c>
      <c r="I18" s="64">
        <v>0</v>
      </c>
      <c r="J18" s="64">
        <v>0</v>
      </c>
      <c r="K18" s="64">
        <v>0</v>
      </c>
      <c r="L18" s="64">
        <v>0</v>
      </c>
      <c r="M18" s="64">
        <v>0</v>
      </c>
      <c r="N18" s="64">
        <v>868</v>
      </c>
      <c r="O18" s="64">
        <v>0</v>
      </c>
      <c r="P18" s="64">
        <v>3102</v>
      </c>
      <c r="Q18" s="64">
        <v>0</v>
      </c>
      <c r="R18" s="64">
        <v>2130</v>
      </c>
      <c r="S18" s="64"/>
      <c r="T18" s="56"/>
      <c r="U18" s="76"/>
      <c r="V18" s="71"/>
      <c r="W18" s="71"/>
      <c r="X18" s="71"/>
      <c r="Y18" s="40"/>
      <c r="Z18" s="71"/>
      <c r="AA18" s="73"/>
    </row>
    <row r="19" spans="1:27" s="79" customFormat="1" ht="39.75" customHeight="1">
      <c r="A19" s="65" t="s">
        <v>49</v>
      </c>
      <c r="B19" s="132" t="s">
        <v>170</v>
      </c>
      <c r="C19" s="59"/>
      <c r="D19" s="60"/>
      <c r="E19" s="60" t="s">
        <v>263</v>
      </c>
      <c r="F19" s="60">
        <f>P19</f>
        <v>1102</v>
      </c>
      <c r="G19" s="60" t="s">
        <v>173</v>
      </c>
      <c r="H19" s="60">
        <v>1350</v>
      </c>
      <c r="I19" s="60"/>
      <c r="J19" s="60"/>
      <c r="K19" s="60"/>
      <c r="L19" s="60"/>
      <c r="M19" s="60"/>
      <c r="N19" s="60"/>
      <c r="O19" s="60"/>
      <c r="P19" s="60">
        <v>1102</v>
      </c>
      <c r="Q19" s="60"/>
      <c r="R19" s="60">
        <v>248</v>
      </c>
      <c r="S19" s="60"/>
      <c r="T19" s="61"/>
      <c r="U19" s="78"/>
      <c r="V19" s="71"/>
      <c r="W19" s="71"/>
      <c r="X19" s="115"/>
      <c r="Y19" s="71"/>
      <c r="Z19" s="71"/>
      <c r="AA19" s="73"/>
    </row>
    <row r="20" spans="1:27" s="79" customFormat="1" ht="46.5" customHeight="1">
      <c r="A20" s="65" t="s">
        <v>49</v>
      </c>
      <c r="B20" s="132" t="s">
        <v>171</v>
      </c>
      <c r="C20" s="59"/>
      <c r="D20" s="60"/>
      <c r="E20" s="60" t="s">
        <v>263</v>
      </c>
      <c r="F20" s="60">
        <f>P20</f>
        <v>2000</v>
      </c>
      <c r="G20" s="60" t="s">
        <v>173</v>
      </c>
      <c r="H20" s="60">
        <v>2900</v>
      </c>
      <c r="I20" s="60"/>
      <c r="J20" s="60"/>
      <c r="K20" s="60"/>
      <c r="L20" s="60"/>
      <c r="M20" s="60"/>
      <c r="N20" s="60"/>
      <c r="O20" s="60"/>
      <c r="P20" s="60">
        <v>2000</v>
      </c>
      <c r="Q20" s="60"/>
      <c r="R20" s="60">
        <v>900</v>
      </c>
      <c r="S20" s="60"/>
      <c r="T20" s="61"/>
      <c r="U20" s="78"/>
      <c r="V20" s="160"/>
      <c r="W20" s="160"/>
      <c r="X20" s="160"/>
      <c r="Y20" s="71"/>
      <c r="Z20" s="71"/>
      <c r="AA20" s="73"/>
    </row>
    <row r="21" spans="1:27" s="77" customFormat="1" ht="30" customHeight="1">
      <c r="A21" s="63">
        <v>2</v>
      </c>
      <c r="B21" s="131" t="s">
        <v>98</v>
      </c>
      <c r="C21" s="54"/>
      <c r="D21" s="64"/>
      <c r="E21" s="107">
        <v>3</v>
      </c>
      <c r="F21" s="64">
        <f>SUM(F22:F24)</f>
        <v>3102</v>
      </c>
      <c r="G21" s="136" t="s">
        <v>323</v>
      </c>
      <c r="H21" s="64">
        <v>13880</v>
      </c>
      <c r="I21" s="64">
        <v>0</v>
      </c>
      <c r="J21" s="64">
        <v>0</v>
      </c>
      <c r="K21" s="64">
        <v>0</v>
      </c>
      <c r="L21" s="64">
        <v>0</v>
      </c>
      <c r="M21" s="64">
        <v>0</v>
      </c>
      <c r="N21" s="64">
        <v>2203</v>
      </c>
      <c r="O21" s="64">
        <v>0</v>
      </c>
      <c r="P21" s="64">
        <v>3102</v>
      </c>
      <c r="Q21" s="64">
        <v>0</v>
      </c>
      <c r="R21" s="64">
        <v>8575</v>
      </c>
      <c r="S21" s="64"/>
      <c r="T21" s="56"/>
      <c r="U21" s="76"/>
      <c r="V21" s="71"/>
      <c r="W21" s="71"/>
      <c r="X21" s="71"/>
      <c r="Y21" s="71"/>
      <c r="Z21" s="71"/>
      <c r="AA21" s="73"/>
    </row>
    <row r="22" spans="1:27" s="79" customFormat="1" ht="71.25" customHeight="1">
      <c r="A22" s="65" t="s">
        <v>49</v>
      </c>
      <c r="B22" s="132" t="s">
        <v>312</v>
      </c>
      <c r="C22" s="59"/>
      <c r="D22" s="60"/>
      <c r="E22" s="60" t="s">
        <v>263</v>
      </c>
      <c r="F22" s="60">
        <f>P22</f>
        <v>1000</v>
      </c>
      <c r="G22" s="60" t="s">
        <v>173</v>
      </c>
      <c r="H22" s="60">
        <v>8400</v>
      </c>
      <c r="I22" s="60"/>
      <c r="J22" s="60"/>
      <c r="K22" s="60"/>
      <c r="L22" s="60"/>
      <c r="M22" s="60"/>
      <c r="N22" s="60">
        <v>1703</v>
      </c>
      <c r="O22" s="60"/>
      <c r="P22" s="60">
        <v>1000</v>
      </c>
      <c r="Q22" s="60"/>
      <c r="R22" s="60">
        <v>5697</v>
      </c>
      <c r="S22" s="60"/>
      <c r="T22" s="61"/>
      <c r="U22" s="78"/>
      <c r="V22" s="160"/>
      <c r="W22" s="160"/>
      <c r="X22" s="160"/>
      <c r="Y22" s="71"/>
      <c r="Z22" s="71"/>
      <c r="AA22" s="73"/>
    </row>
    <row r="23" spans="1:27" s="79" customFormat="1" ht="42.75" customHeight="1">
      <c r="A23" s="65" t="s">
        <v>49</v>
      </c>
      <c r="B23" s="132" t="s">
        <v>159</v>
      </c>
      <c r="C23" s="59"/>
      <c r="D23" s="60"/>
      <c r="E23" s="60" t="s">
        <v>263</v>
      </c>
      <c r="F23" s="60">
        <f>P23</f>
        <v>1022</v>
      </c>
      <c r="G23" s="60" t="s">
        <v>173</v>
      </c>
      <c r="H23" s="60">
        <v>2460</v>
      </c>
      <c r="I23" s="60"/>
      <c r="J23" s="60"/>
      <c r="K23" s="60"/>
      <c r="L23" s="60"/>
      <c r="M23" s="60"/>
      <c r="N23" s="60">
        <v>500</v>
      </c>
      <c r="O23" s="60"/>
      <c r="P23" s="60">
        <v>1022</v>
      </c>
      <c r="Q23" s="60"/>
      <c r="R23" s="60">
        <v>938</v>
      </c>
      <c r="S23" s="60"/>
      <c r="T23" s="61"/>
      <c r="U23" s="78"/>
      <c r="V23" s="70"/>
      <c r="W23" s="71"/>
      <c r="X23" s="169"/>
      <c r="Y23" s="71"/>
      <c r="Z23" s="71"/>
      <c r="AA23" s="74"/>
    </row>
    <row r="24" spans="1:27" s="79" customFormat="1" ht="29.25" customHeight="1">
      <c r="A24" s="65" t="s">
        <v>49</v>
      </c>
      <c r="B24" s="132" t="s">
        <v>172</v>
      </c>
      <c r="C24" s="59"/>
      <c r="D24" s="60"/>
      <c r="E24" s="60" t="s">
        <v>263</v>
      </c>
      <c r="F24" s="60">
        <f>P24</f>
        <v>1080</v>
      </c>
      <c r="G24" s="60" t="s">
        <v>318</v>
      </c>
      <c r="H24" s="60">
        <v>1080</v>
      </c>
      <c r="I24" s="60"/>
      <c r="J24" s="60"/>
      <c r="K24" s="60"/>
      <c r="L24" s="60"/>
      <c r="M24" s="60"/>
      <c r="N24" s="60">
        <v>0</v>
      </c>
      <c r="O24" s="60"/>
      <c r="P24" s="60">
        <v>1080</v>
      </c>
      <c r="Q24" s="60"/>
      <c r="R24" s="60">
        <v>0</v>
      </c>
      <c r="S24" s="60"/>
      <c r="T24" s="61"/>
      <c r="U24" s="78"/>
      <c r="V24" s="70"/>
      <c r="W24" s="71"/>
      <c r="X24" s="169"/>
      <c r="Y24" s="70"/>
      <c r="Z24" s="70"/>
      <c r="AA24" s="74"/>
    </row>
    <row r="25" spans="1:27" s="77" customFormat="1" ht="30.75" customHeight="1">
      <c r="A25" s="63">
        <v>3</v>
      </c>
      <c r="B25" s="131" t="s">
        <v>99</v>
      </c>
      <c r="C25" s="54"/>
      <c r="D25" s="64"/>
      <c r="E25" s="107">
        <v>2</v>
      </c>
      <c r="F25" s="64">
        <f>SUM(F26:F27)</f>
        <v>3102</v>
      </c>
      <c r="G25" s="136" t="s">
        <v>323</v>
      </c>
      <c r="H25" s="64">
        <v>0</v>
      </c>
      <c r="I25" s="64">
        <v>0</v>
      </c>
      <c r="J25" s="64">
        <v>16200</v>
      </c>
      <c r="K25" s="64">
        <v>8145.3</v>
      </c>
      <c r="L25" s="64">
        <v>0</v>
      </c>
      <c r="M25" s="64">
        <v>0</v>
      </c>
      <c r="N25" s="64">
        <v>0</v>
      </c>
      <c r="O25" s="64">
        <v>3102</v>
      </c>
      <c r="P25" s="64">
        <v>0</v>
      </c>
      <c r="Q25" s="64">
        <v>0</v>
      </c>
      <c r="R25" s="64">
        <v>4952.7</v>
      </c>
      <c r="S25" s="64"/>
      <c r="T25" s="56"/>
      <c r="U25" s="76"/>
      <c r="V25" s="70"/>
      <c r="W25" s="71"/>
      <c r="X25" s="169"/>
      <c r="Y25" s="70"/>
      <c r="Z25" s="70"/>
      <c r="AA25" s="74"/>
    </row>
    <row r="26" spans="1:27" s="79" customFormat="1" ht="44.25" customHeight="1">
      <c r="A26" s="65" t="s">
        <v>49</v>
      </c>
      <c r="B26" s="132" t="s">
        <v>176</v>
      </c>
      <c r="C26" s="59"/>
      <c r="D26" s="60"/>
      <c r="E26" s="60" t="s">
        <v>263</v>
      </c>
      <c r="F26" s="60">
        <f>O26</f>
        <v>2102</v>
      </c>
      <c r="G26" s="60" t="s">
        <v>174</v>
      </c>
      <c r="H26" s="60"/>
      <c r="I26" s="60"/>
      <c r="J26" s="60">
        <v>13200</v>
      </c>
      <c r="K26" s="60">
        <v>7920</v>
      </c>
      <c r="L26" s="60"/>
      <c r="M26" s="60"/>
      <c r="N26" s="60"/>
      <c r="O26" s="60">
        <v>2102</v>
      </c>
      <c r="P26" s="60"/>
      <c r="Q26" s="60"/>
      <c r="R26" s="60">
        <v>3178</v>
      </c>
      <c r="S26" s="60"/>
      <c r="T26" s="61"/>
      <c r="U26" s="81"/>
      <c r="V26" s="70"/>
      <c r="W26" s="71"/>
      <c r="X26" s="169"/>
      <c r="Y26" s="70"/>
      <c r="Z26" s="70"/>
      <c r="AA26" s="74"/>
    </row>
    <row r="27" spans="1:27" s="79" customFormat="1" ht="42.75" customHeight="1">
      <c r="A27" s="65" t="s">
        <v>49</v>
      </c>
      <c r="B27" s="132" t="s">
        <v>311</v>
      </c>
      <c r="C27" s="59"/>
      <c r="D27" s="60"/>
      <c r="E27" s="60" t="s">
        <v>263</v>
      </c>
      <c r="F27" s="60">
        <f>O27</f>
        <v>1000</v>
      </c>
      <c r="G27" s="60" t="s">
        <v>174</v>
      </c>
      <c r="H27" s="60"/>
      <c r="I27" s="60"/>
      <c r="J27" s="60">
        <v>3000</v>
      </c>
      <c r="K27" s="60">
        <v>225.30000000000018</v>
      </c>
      <c r="L27" s="60"/>
      <c r="M27" s="60"/>
      <c r="N27" s="60"/>
      <c r="O27" s="60">
        <v>1000</v>
      </c>
      <c r="P27" s="60"/>
      <c r="Q27" s="60"/>
      <c r="R27" s="60">
        <v>1774.6999999999998</v>
      </c>
      <c r="S27" s="60"/>
      <c r="T27" s="61"/>
      <c r="U27" s="81"/>
      <c r="V27" s="70"/>
      <c r="W27" s="71"/>
      <c r="X27" s="169"/>
      <c r="Y27" s="70"/>
      <c r="Z27" s="70"/>
      <c r="AA27" s="74"/>
    </row>
    <row r="28" spans="1:26" s="74" customFormat="1" ht="18" customHeight="1">
      <c r="A28" s="43" t="s">
        <v>95</v>
      </c>
      <c r="B28" s="130" t="s">
        <v>331</v>
      </c>
      <c r="C28" s="52" t="e">
        <v>#REF!</v>
      </c>
      <c r="D28" s="50" t="e">
        <v>#REF!</v>
      </c>
      <c r="E28" s="111">
        <f>E29+E32+E37+E43</f>
        <v>12</v>
      </c>
      <c r="F28" s="50">
        <f>F29+F32+F37+F43</f>
        <v>14230</v>
      </c>
      <c r="G28" s="50"/>
      <c r="H28" s="50">
        <v>41000</v>
      </c>
      <c r="I28" s="50">
        <v>22370</v>
      </c>
      <c r="J28" s="50">
        <v>0</v>
      </c>
      <c r="K28" s="50">
        <v>0</v>
      </c>
      <c r="L28" s="50">
        <v>5460</v>
      </c>
      <c r="M28" s="50">
        <v>1794</v>
      </c>
      <c r="N28" s="50">
        <v>5274</v>
      </c>
      <c r="O28" s="50">
        <v>0</v>
      </c>
      <c r="P28" s="50">
        <v>10564</v>
      </c>
      <c r="Q28" s="50">
        <v>3666</v>
      </c>
      <c r="R28" s="50">
        <v>2792</v>
      </c>
      <c r="S28" s="50"/>
      <c r="T28" s="44"/>
      <c r="U28" s="70"/>
      <c r="V28" s="70"/>
      <c r="W28" s="70"/>
      <c r="X28" s="70"/>
      <c r="Y28" s="70"/>
      <c r="Z28" s="70"/>
    </row>
    <row r="29" spans="1:26" s="77" customFormat="1" ht="18" customHeight="1">
      <c r="A29" s="66">
        <v>1</v>
      </c>
      <c r="B29" s="131" t="s">
        <v>100</v>
      </c>
      <c r="C29" s="54"/>
      <c r="D29" s="64"/>
      <c r="E29" s="107">
        <v>2</v>
      </c>
      <c r="F29" s="64">
        <f>SUM(F30:F31)</f>
        <v>3232</v>
      </c>
      <c r="G29" s="120" t="s">
        <v>287</v>
      </c>
      <c r="H29" s="64">
        <v>8200</v>
      </c>
      <c r="I29" s="64">
        <v>4100</v>
      </c>
      <c r="J29" s="64">
        <v>0</v>
      </c>
      <c r="K29" s="64">
        <v>0</v>
      </c>
      <c r="L29" s="64">
        <v>0</v>
      </c>
      <c r="M29" s="64">
        <v>0</v>
      </c>
      <c r="N29" s="64">
        <v>868</v>
      </c>
      <c r="O29" s="64">
        <v>0</v>
      </c>
      <c r="P29" s="64">
        <v>3232</v>
      </c>
      <c r="Q29" s="64">
        <v>0</v>
      </c>
      <c r="R29" s="64">
        <v>0</v>
      </c>
      <c r="S29" s="64"/>
      <c r="T29" s="44"/>
      <c r="U29" s="76"/>
      <c r="V29" s="76"/>
      <c r="W29" s="76"/>
      <c r="X29" s="76"/>
      <c r="Y29" s="76"/>
      <c r="Z29" s="76"/>
    </row>
    <row r="30" spans="1:26" s="79" customFormat="1" ht="43.5" customHeight="1">
      <c r="A30" s="65" t="s">
        <v>49</v>
      </c>
      <c r="B30" s="132" t="s">
        <v>178</v>
      </c>
      <c r="C30" s="59"/>
      <c r="D30" s="60"/>
      <c r="E30" s="60" t="s">
        <v>263</v>
      </c>
      <c r="F30" s="60">
        <f>P30</f>
        <v>782</v>
      </c>
      <c r="G30" s="60" t="s">
        <v>239</v>
      </c>
      <c r="H30" s="60">
        <v>3300</v>
      </c>
      <c r="I30" s="60">
        <v>1650</v>
      </c>
      <c r="J30" s="60"/>
      <c r="K30" s="60"/>
      <c r="L30" s="60"/>
      <c r="M30" s="60"/>
      <c r="N30" s="60">
        <v>868</v>
      </c>
      <c r="O30" s="60"/>
      <c r="P30" s="60">
        <v>782</v>
      </c>
      <c r="Q30" s="60"/>
      <c r="R30" s="60"/>
      <c r="S30" s="60"/>
      <c r="T30" s="61"/>
      <c r="U30" s="78"/>
      <c r="V30" s="78"/>
      <c r="W30" s="78"/>
      <c r="X30" s="78"/>
      <c r="Y30" s="78"/>
      <c r="Z30" s="78"/>
    </row>
    <row r="31" spans="1:26" s="79" customFormat="1" ht="46.5" customHeight="1">
      <c r="A31" s="65" t="s">
        <v>49</v>
      </c>
      <c r="B31" s="132" t="s">
        <v>179</v>
      </c>
      <c r="C31" s="59"/>
      <c r="D31" s="60"/>
      <c r="E31" s="60" t="s">
        <v>263</v>
      </c>
      <c r="F31" s="60">
        <f>P31</f>
        <v>2450</v>
      </c>
      <c r="G31" s="60" t="s">
        <v>239</v>
      </c>
      <c r="H31" s="60">
        <v>4900</v>
      </c>
      <c r="I31" s="60">
        <v>2450</v>
      </c>
      <c r="J31" s="60"/>
      <c r="K31" s="60"/>
      <c r="L31" s="60"/>
      <c r="M31" s="60"/>
      <c r="N31" s="60"/>
      <c r="O31" s="60"/>
      <c r="P31" s="60">
        <v>2450</v>
      </c>
      <c r="Q31" s="60"/>
      <c r="R31" s="60"/>
      <c r="S31" s="60"/>
      <c r="T31" s="61"/>
      <c r="U31" s="78"/>
      <c r="V31" s="78"/>
      <c r="W31" s="78"/>
      <c r="X31" s="78"/>
      <c r="Y31" s="78"/>
      <c r="Z31" s="78"/>
    </row>
    <row r="32" spans="1:26" s="77" customFormat="1" ht="29.25" customHeight="1">
      <c r="A32" s="66">
        <v>2</v>
      </c>
      <c r="B32" s="131" t="s">
        <v>101</v>
      </c>
      <c r="C32" s="54"/>
      <c r="D32" s="64"/>
      <c r="E32" s="107">
        <v>4</v>
      </c>
      <c r="F32" s="64">
        <f>SUM(F33:F36)</f>
        <v>3666</v>
      </c>
      <c r="G32" s="136" t="s">
        <v>324</v>
      </c>
      <c r="H32" s="64">
        <v>15800</v>
      </c>
      <c r="I32" s="64">
        <v>8570</v>
      </c>
      <c r="J32" s="64">
        <v>0</v>
      </c>
      <c r="K32" s="64">
        <v>0</v>
      </c>
      <c r="L32" s="64">
        <v>0</v>
      </c>
      <c r="M32" s="64">
        <v>0</v>
      </c>
      <c r="N32" s="64">
        <v>2203</v>
      </c>
      <c r="O32" s="64">
        <v>0</v>
      </c>
      <c r="P32" s="64">
        <v>3666</v>
      </c>
      <c r="Q32" s="64">
        <v>0</v>
      </c>
      <c r="R32" s="64">
        <v>1361</v>
      </c>
      <c r="S32" s="64"/>
      <c r="T32" s="56"/>
      <c r="U32" s="86"/>
      <c r="V32" s="76"/>
      <c r="W32" s="76"/>
      <c r="X32" s="76"/>
      <c r="Y32" s="76"/>
      <c r="Z32" s="76"/>
    </row>
    <row r="33" spans="1:26" s="79" customFormat="1" ht="44.25" customHeight="1">
      <c r="A33" s="65" t="s">
        <v>49</v>
      </c>
      <c r="B33" s="132" t="s">
        <v>181</v>
      </c>
      <c r="C33" s="59"/>
      <c r="D33" s="60"/>
      <c r="E33" s="60" t="s">
        <v>263</v>
      </c>
      <c r="F33" s="60">
        <f>P33</f>
        <v>467</v>
      </c>
      <c r="G33" s="60" t="s">
        <v>239</v>
      </c>
      <c r="H33" s="60">
        <v>6000</v>
      </c>
      <c r="I33" s="60">
        <v>3330</v>
      </c>
      <c r="J33" s="60"/>
      <c r="K33" s="60"/>
      <c r="L33" s="60"/>
      <c r="M33" s="60"/>
      <c r="N33" s="60">
        <v>2203</v>
      </c>
      <c r="O33" s="60"/>
      <c r="P33" s="60">
        <v>467</v>
      </c>
      <c r="Q33" s="60"/>
      <c r="R33" s="60"/>
      <c r="S33" s="60"/>
      <c r="T33" s="61"/>
      <c r="U33" s="81"/>
      <c r="V33" s="78"/>
      <c r="W33" s="78"/>
      <c r="X33" s="78"/>
      <c r="Y33" s="78"/>
      <c r="Z33" s="78"/>
    </row>
    <row r="34" spans="1:20" s="79" customFormat="1" ht="53.25" customHeight="1">
      <c r="A34" s="65" t="s">
        <v>49</v>
      </c>
      <c r="B34" s="132" t="s">
        <v>273</v>
      </c>
      <c r="C34" s="59"/>
      <c r="D34" s="60"/>
      <c r="E34" s="60" t="s">
        <v>263</v>
      </c>
      <c r="F34" s="60">
        <f>P34</f>
        <v>2200</v>
      </c>
      <c r="G34" s="60" t="s">
        <v>245</v>
      </c>
      <c r="H34" s="60">
        <v>5000</v>
      </c>
      <c r="I34" s="60">
        <v>2800</v>
      </c>
      <c r="J34" s="60"/>
      <c r="K34" s="60"/>
      <c r="L34" s="60"/>
      <c r="M34" s="60"/>
      <c r="N34" s="60">
        <v>0</v>
      </c>
      <c r="O34" s="60"/>
      <c r="P34" s="60">
        <v>2200</v>
      </c>
      <c r="Q34" s="60"/>
      <c r="R34" s="60"/>
      <c r="S34" s="60"/>
      <c r="T34" s="57"/>
    </row>
    <row r="35" spans="1:20" s="79" customFormat="1" ht="45" customHeight="1">
      <c r="A35" s="65" t="s">
        <v>49</v>
      </c>
      <c r="B35" s="132" t="s">
        <v>182</v>
      </c>
      <c r="C35" s="59"/>
      <c r="D35" s="60"/>
      <c r="E35" s="60" t="s">
        <v>263</v>
      </c>
      <c r="F35" s="60">
        <f>P35</f>
        <v>199</v>
      </c>
      <c r="G35" s="60" t="s">
        <v>188</v>
      </c>
      <c r="H35" s="60">
        <v>3800</v>
      </c>
      <c r="I35" s="60">
        <v>2240</v>
      </c>
      <c r="J35" s="60"/>
      <c r="K35" s="60"/>
      <c r="L35" s="60"/>
      <c r="M35" s="60"/>
      <c r="N35" s="60">
        <v>0</v>
      </c>
      <c r="O35" s="60"/>
      <c r="P35" s="60">
        <v>199</v>
      </c>
      <c r="Q35" s="60"/>
      <c r="R35" s="60">
        <v>1361</v>
      </c>
      <c r="S35" s="60"/>
      <c r="T35" s="57"/>
    </row>
    <row r="36" spans="1:20" s="79" customFormat="1" ht="34.5" customHeight="1">
      <c r="A36" s="65" t="s">
        <v>49</v>
      </c>
      <c r="B36" s="132" t="s">
        <v>183</v>
      </c>
      <c r="C36" s="59"/>
      <c r="D36" s="60"/>
      <c r="E36" s="60" t="s">
        <v>263</v>
      </c>
      <c r="F36" s="60">
        <f>P36</f>
        <v>800</v>
      </c>
      <c r="G36" s="60" t="s">
        <v>245</v>
      </c>
      <c r="H36" s="60">
        <v>1000</v>
      </c>
      <c r="I36" s="60">
        <v>200</v>
      </c>
      <c r="J36" s="60"/>
      <c r="K36" s="60"/>
      <c r="L36" s="60"/>
      <c r="M36" s="60"/>
      <c r="N36" s="60"/>
      <c r="O36" s="60"/>
      <c r="P36" s="60">
        <v>800</v>
      </c>
      <c r="Q36" s="60"/>
      <c r="R36" s="60"/>
      <c r="S36" s="60"/>
      <c r="T36" s="57"/>
    </row>
    <row r="37" spans="1:20" s="77" customFormat="1" ht="27" customHeight="1">
      <c r="A37" s="66">
        <v>3</v>
      </c>
      <c r="B37" s="131" t="s">
        <v>102</v>
      </c>
      <c r="C37" s="54"/>
      <c r="D37" s="64"/>
      <c r="E37" s="107">
        <v>5</v>
      </c>
      <c r="F37" s="64">
        <f>SUM(F38:F42)</f>
        <v>3665.9999999999995</v>
      </c>
      <c r="G37" s="136" t="s">
        <v>323</v>
      </c>
      <c r="H37" s="64">
        <v>17000</v>
      </c>
      <c r="I37" s="64">
        <v>9700</v>
      </c>
      <c r="J37" s="64">
        <v>0</v>
      </c>
      <c r="K37" s="64">
        <v>0</v>
      </c>
      <c r="L37" s="64">
        <v>0</v>
      </c>
      <c r="M37" s="64">
        <v>0</v>
      </c>
      <c r="N37" s="64">
        <v>2203</v>
      </c>
      <c r="O37" s="64">
        <v>0</v>
      </c>
      <c r="P37" s="64">
        <v>3665.9999999999995</v>
      </c>
      <c r="Q37" s="64">
        <v>0</v>
      </c>
      <c r="R37" s="64">
        <v>1431</v>
      </c>
      <c r="S37" s="64"/>
      <c r="T37" s="63"/>
    </row>
    <row r="38" spans="1:20" s="79" customFormat="1" ht="54.75" customHeight="1">
      <c r="A38" s="65" t="s">
        <v>49</v>
      </c>
      <c r="B38" s="132" t="s">
        <v>306</v>
      </c>
      <c r="C38" s="59"/>
      <c r="D38" s="60"/>
      <c r="E38" s="60" t="s">
        <v>263</v>
      </c>
      <c r="F38" s="60">
        <f>P38</f>
        <v>1660</v>
      </c>
      <c r="G38" s="60" t="s">
        <v>244</v>
      </c>
      <c r="H38" s="60">
        <v>4100</v>
      </c>
      <c r="I38" s="60">
        <v>2440</v>
      </c>
      <c r="J38" s="60"/>
      <c r="K38" s="60"/>
      <c r="L38" s="60"/>
      <c r="M38" s="60"/>
      <c r="N38" s="60">
        <v>0</v>
      </c>
      <c r="O38" s="60"/>
      <c r="P38" s="60">
        <v>1660</v>
      </c>
      <c r="Q38" s="60"/>
      <c r="R38" s="60"/>
      <c r="S38" s="60"/>
      <c r="T38" s="57"/>
    </row>
    <row r="39" spans="1:20" s="79" customFormat="1" ht="49.5" customHeight="1">
      <c r="A39" s="65" t="s">
        <v>49</v>
      </c>
      <c r="B39" s="132" t="s">
        <v>313</v>
      </c>
      <c r="C39" s="59"/>
      <c r="D39" s="60"/>
      <c r="E39" s="60" t="s">
        <v>263</v>
      </c>
      <c r="F39" s="60">
        <f>P39</f>
        <v>109</v>
      </c>
      <c r="G39" s="60" t="s">
        <v>243</v>
      </c>
      <c r="H39" s="60">
        <v>3900</v>
      </c>
      <c r="I39" s="60">
        <v>2360</v>
      </c>
      <c r="J39" s="60"/>
      <c r="K39" s="60"/>
      <c r="L39" s="60"/>
      <c r="M39" s="60"/>
      <c r="N39" s="60"/>
      <c r="O39" s="60"/>
      <c r="P39" s="60">
        <v>109</v>
      </c>
      <c r="Q39" s="60"/>
      <c r="R39" s="60">
        <v>1431</v>
      </c>
      <c r="S39" s="60"/>
      <c r="T39" s="57"/>
    </row>
    <row r="40" spans="1:20" s="79" customFormat="1" ht="45" customHeight="1">
      <c r="A40" s="65" t="s">
        <v>49</v>
      </c>
      <c r="B40" s="132" t="s">
        <v>274</v>
      </c>
      <c r="C40" s="59"/>
      <c r="D40" s="60"/>
      <c r="E40" s="60" t="s">
        <v>263</v>
      </c>
      <c r="F40" s="60">
        <f>P40</f>
        <v>510</v>
      </c>
      <c r="G40" s="60" t="s">
        <v>244</v>
      </c>
      <c r="H40" s="60">
        <v>2300</v>
      </c>
      <c r="I40" s="60">
        <v>1790</v>
      </c>
      <c r="J40" s="60"/>
      <c r="K40" s="60"/>
      <c r="L40" s="60"/>
      <c r="M40" s="60"/>
      <c r="N40" s="60"/>
      <c r="O40" s="60"/>
      <c r="P40" s="60">
        <v>510</v>
      </c>
      <c r="Q40" s="60"/>
      <c r="R40" s="60">
        <v>0</v>
      </c>
      <c r="S40" s="60"/>
      <c r="T40" s="57"/>
    </row>
    <row r="41" spans="1:20" s="79" customFormat="1" ht="48" customHeight="1">
      <c r="A41" s="65" t="s">
        <v>49</v>
      </c>
      <c r="B41" s="132" t="s">
        <v>314</v>
      </c>
      <c r="C41" s="59"/>
      <c r="D41" s="60"/>
      <c r="E41" s="60" t="s">
        <v>263</v>
      </c>
      <c r="F41" s="60">
        <f>P41</f>
        <v>786.9999999999995</v>
      </c>
      <c r="G41" s="60" t="s">
        <v>239</v>
      </c>
      <c r="H41" s="60">
        <v>5700</v>
      </c>
      <c r="I41" s="60">
        <v>2710.0000000000005</v>
      </c>
      <c r="J41" s="60"/>
      <c r="K41" s="60"/>
      <c r="L41" s="60"/>
      <c r="M41" s="60"/>
      <c r="N41" s="60">
        <v>2203</v>
      </c>
      <c r="O41" s="60"/>
      <c r="P41" s="60">
        <v>786.9999999999995</v>
      </c>
      <c r="Q41" s="60"/>
      <c r="R41" s="60"/>
      <c r="S41" s="60"/>
      <c r="T41" s="57"/>
    </row>
    <row r="42" spans="1:20" s="79" customFormat="1" ht="31.5" customHeight="1">
      <c r="A42" s="65" t="s">
        <v>49</v>
      </c>
      <c r="B42" s="132" t="s">
        <v>187</v>
      </c>
      <c r="C42" s="59"/>
      <c r="D42" s="60"/>
      <c r="E42" s="60" t="s">
        <v>263</v>
      </c>
      <c r="F42" s="60">
        <f>P42</f>
        <v>600</v>
      </c>
      <c r="G42" s="60" t="s">
        <v>245</v>
      </c>
      <c r="H42" s="60">
        <v>1000</v>
      </c>
      <c r="I42" s="60">
        <v>400</v>
      </c>
      <c r="J42" s="60"/>
      <c r="K42" s="60"/>
      <c r="L42" s="60"/>
      <c r="M42" s="60"/>
      <c r="N42" s="60"/>
      <c r="O42" s="60"/>
      <c r="P42" s="60">
        <v>600</v>
      </c>
      <c r="Q42" s="60"/>
      <c r="R42" s="60"/>
      <c r="S42" s="60"/>
      <c r="T42" s="57"/>
    </row>
    <row r="43" spans="1:20" s="77" customFormat="1" ht="35.25" customHeight="1">
      <c r="A43" s="66">
        <v>4</v>
      </c>
      <c r="B43" s="131" t="s">
        <v>13</v>
      </c>
      <c r="C43" s="54"/>
      <c r="D43" s="64"/>
      <c r="E43" s="107">
        <v>1</v>
      </c>
      <c r="F43" s="64">
        <f>F44</f>
        <v>3666</v>
      </c>
      <c r="G43" s="136" t="s">
        <v>322</v>
      </c>
      <c r="H43" s="64">
        <v>0</v>
      </c>
      <c r="I43" s="64">
        <v>0</v>
      </c>
      <c r="J43" s="64">
        <v>0</v>
      </c>
      <c r="K43" s="64">
        <v>0</v>
      </c>
      <c r="L43" s="64">
        <v>5460</v>
      </c>
      <c r="M43" s="64">
        <v>1794</v>
      </c>
      <c r="N43" s="64">
        <v>0</v>
      </c>
      <c r="O43" s="64">
        <v>0</v>
      </c>
      <c r="P43" s="64">
        <v>0</v>
      </c>
      <c r="Q43" s="64">
        <v>3666</v>
      </c>
      <c r="R43" s="64">
        <v>0</v>
      </c>
      <c r="S43" s="64"/>
      <c r="T43" s="63"/>
    </row>
    <row r="44" spans="1:20" s="79" customFormat="1" ht="57" customHeight="1">
      <c r="A44" s="57" t="s">
        <v>164</v>
      </c>
      <c r="B44" s="132" t="s">
        <v>282</v>
      </c>
      <c r="C44" s="59"/>
      <c r="D44" s="60"/>
      <c r="E44" s="60" t="s">
        <v>263</v>
      </c>
      <c r="F44" s="60">
        <f>Q44</f>
        <v>3666</v>
      </c>
      <c r="G44" s="60" t="s">
        <v>309</v>
      </c>
      <c r="H44" s="60"/>
      <c r="I44" s="60"/>
      <c r="J44" s="60"/>
      <c r="K44" s="60"/>
      <c r="L44" s="60">
        <v>5460</v>
      </c>
      <c r="M44" s="60">
        <v>1794</v>
      </c>
      <c r="N44" s="60"/>
      <c r="O44" s="60"/>
      <c r="P44" s="60"/>
      <c r="Q44" s="60">
        <v>3666</v>
      </c>
      <c r="R44" s="60"/>
      <c r="S44" s="60"/>
      <c r="T44" s="57"/>
    </row>
    <row r="45" spans="1:20" s="74" customFormat="1" ht="23.25" customHeight="1">
      <c r="A45" s="43" t="s">
        <v>116</v>
      </c>
      <c r="B45" s="130" t="s">
        <v>326</v>
      </c>
      <c r="C45" s="52">
        <v>29</v>
      </c>
      <c r="D45" s="62">
        <v>31255.25581395349</v>
      </c>
      <c r="E45" s="111">
        <f>SUM(E46,E50,E54,E57,E83,E85,E88,E90,E92,E94)</f>
        <v>17</v>
      </c>
      <c r="F45" s="47">
        <f>SUM(F46,F50,F54,F57,F83,F85,F88,F90,F92,F94)</f>
        <v>20983.427816411684</v>
      </c>
      <c r="G45" s="62"/>
      <c r="H45" s="62">
        <v>46400</v>
      </c>
      <c r="I45" s="62">
        <v>26510</v>
      </c>
      <c r="J45" s="62">
        <v>0</v>
      </c>
      <c r="K45" s="62">
        <v>0</v>
      </c>
      <c r="L45" s="62">
        <v>14402.5</v>
      </c>
      <c r="M45" s="62">
        <v>7517.299999999999</v>
      </c>
      <c r="N45" s="62">
        <v>6141.9721835883165</v>
      </c>
      <c r="O45" s="62">
        <v>0</v>
      </c>
      <c r="P45" s="62">
        <v>10714.227816411683</v>
      </c>
      <c r="Q45" s="62">
        <v>6885.2</v>
      </c>
      <c r="R45" s="62">
        <v>3033.8</v>
      </c>
      <c r="S45" s="62"/>
      <c r="T45" s="43" t="s">
        <v>84</v>
      </c>
    </row>
    <row r="46" spans="1:20" s="77" customFormat="1" ht="18" customHeight="1">
      <c r="A46" s="63">
        <v>1</v>
      </c>
      <c r="B46" s="131" t="s">
        <v>103</v>
      </c>
      <c r="C46" s="54"/>
      <c r="D46" s="64"/>
      <c r="E46" s="107">
        <v>3</v>
      </c>
      <c r="F46" s="64">
        <f>SUM(F47:F49)</f>
        <v>3442.6</v>
      </c>
      <c r="G46" s="120" t="s">
        <v>287</v>
      </c>
      <c r="H46" s="64">
        <v>14500</v>
      </c>
      <c r="I46" s="64">
        <v>7250</v>
      </c>
      <c r="J46" s="64">
        <v>0</v>
      </c>
      <c r="K46" s="64">
        <v>0</v>
      </c>
      <c r="L46" s="64">
        <v>0</v>
      </c>
      <c r="M46" s="64">
        <v>0</v>
      </c>
      <c r="N46" s="64">
        <v>868</v>
      </c>
      <c r="O46" s="64">
        <v>0</v>
      </c>
      <c r="P46" s="64">
        <v>3442.6</v>
      </c>
      <c r="Q46" s="64">
        <v>0</v>
      </c>
      <c r="R46" s="64">
        <v>2939.4</v>
      </c>
      <c r="S46" s="64"/>
      <c r="T46" s="63"/>
    </row>
    <row r="47" spans="1:20" s="79" customFormat="1" ht="45.75" customHeight="1">
      <c r="A47" s="57" t="s">
        <v>164</v>
      </c>
      <c r="B47" s="132" t="s">
        <v>189</v>
      </c>
      <c r="C47" s="59"/>
      <c r="D47" s="60"/>
      <c r="E47" s="60" t="s">
        <v>263</v>
      </c>
      <c r="F47" s="60">
        <f>P47</f>
        <v>1000</v>
      </c>
      <c r="G47" s="60" t="s">
        <v>188</v>
      </c>
      <c r="H47" s="60">
        <v>4900</v>
      </c>
      <c r="I47" s="60">
        <v>2450</v>
      </c>
      <c r="J47" s="60"/>
      <c r="K47" s="60"/>
      <c r="L47" s="60"/>
      <c r="M47" s="60"/>
      <c r="N47" s="60"/>
      <c r="O47" s="60"/>
      <c r="P47" s="60">
        <v>1000</v>
      </c>
      <c r="Q47" s="60"/>
      <c r="R47" s="60">
        <v>1450</v>
      </c>
      <c r="S47" s="60"/>
      <c r="T47" s="57"/>
    </row>
    <row r="48" spans="1:20" s="79" customFormat="1" ht="55.5" customHeight="1">
      <c r="A48" s="57" t="s">
        <v>164</v>
      </c>
      <c r="B48" s="132" t="s">
        <v>190</v>
      </c>
      <c r="C48" s="59"/>
      <c r="D48" s="60"/>
      <c r="E48" s="60" t="s">
        <v>263</v>
      </c>
      <c r="F48" s="60">
        <f>P48</f>
        <v>1332</v>
      </c>
      <c r="G48" s="60" t="s">
        <v>180</v>
      </c>
      <c r="H48" s="60">
        <v>4400</v>
      </c>
      <c r="I48" s="60">
        <v>2200</v>
      </c>
      <c r="J48" s="60"/>
      <c r="K48" s="60"/>
      <c r="L48" s="60"/>
      <c r="M48" s="60"/>
      <c r="N48" s="60">
        <v>868</v>
      </c>
      <c r="O48" s="60"/>
      <c r="P48" s="60">
        <v>1332</v>
      </c>
      <c r="Q48" s="60"/>
      <c r="R48" s="60"/>
      <c r="S48" s="60"/>
      <c r="T48" s="57"/>
    </row>
    <row r="49" spans="1:20" s="79" customFormat="1" ht="45.75" customHeight="1">
      <c r="A49" s="57" t="s">
        <v>164</v>
      </c>
      <c r="B49" s="132" t="s">
        <v>191</v>
      </c>
      <c r="C49" s="59"/>
      <c r="D49" s="60"/>
      <c r="E49" s="60" t="s">
        <v>263</v>
      </c>
      <c r="F49" s="60">
        <f>P49</f>
        <v>1110.6</v>
      </c>
      <c r="G49" s="60" t="s">
        <v>243</v>
      </c>
      <c r="H49" s="60">
        <v>5200</v>
      </c>
      <c r="I49" s="60">
        <v>2600</v>
      </c>
      <c r="J49" s="60"/>
      <c r="K49" s="60"/>
      <c r="L49" s="60"/>
      <c r="M49" s="60"/>
      <c r="N49" s="60"/>
      <c r="O49" s="60"/>
      <c r="P49" s="60">
        <v>1110.6</v>
      </c>
      <c r="Q49" s="60"/>
      <c r="R49" s="60">
        <v>1489.4</v>
      </c>
      <c r="S49" s="60"/>
      <c r="T49" s="57"/>
    </row>
    <row r="50" spans="1:20" s="77" customFormat="1" ht="30" customHeight="1">
      <c r="A50" s="63">
        <v>2</v>
      </c>
      <c r="B50" s="131" t="s">
        <v>104</v>
      </c>
      <c r="C50" s="54"/>
      <c r="D50" s="64"/>
      <c r="E50" s="107">
        <v>3</v>
      </c>
      <c r="F50" s="64">
        <f>SUM(F51:F53)</f>
        <v>3442.6</v>
      </c>
      <c r="G50" s="120" t="s">
        <v>323</v>
      </c>
      <c r="H50" s="64">
        <v>16000</v>
      </c>
      <c r="I50" s="64">
        <v>10260</v>
      </c>
      <c r="J50" s="64">
        <v>0</v>
      </c>
      <c r="K50" s="64">
        <v>0</v>
      </c>
      <c r="L50" s="64">
        <v>0</v>
      </c>
      <c r="M50" s="64">
        <v>0</v>
      </c>
      <c r="N50" s="64">
        <v>2203</v>
      </c>
      <c r="O50" s="64">
        <v>0</v>
      </c>
      <c r="P50" s="64">
        <v>3442.6</v>
      </c>
      <c r="Q50" s="64">
        <v>0</v>
      </c>
      <c r="R50" s="64">
        <v>94.40000000000009</v>
      </c>
      <c r="S50" s="64"/>
      <c r="T50" s="63"/>
    </row>
    <row r="51" spans="1:20" s="79" customFormat="1" ht="73.5" customHeight="1">
      <c r="A51" s="57" t="s">
        <v>164</v>
      </c>
      <c r="B51" s="132" t="s">
        <v>305</v>
      </c>
      <c r="C51" s="59"/>
      <c r="D51" s="60"/>
      <c r="E51" s="60" t="s">
        <v>263</v>
      </c>
      <c r="F51" s="60">
        <f>P51</f>
        <v>1557</v>
      </c>
      <c r="G51" s="60" t="s">
        <v>239</v>
      </c>
      <c r="H51" s="60">
        <v>9600</v>
      </c>
      <c r="I51" s="60">
        <v>5840</v>
      </c>
      <c r="J51" s="60"/>
      <c r="K51" s="60"/>
      <c r="L51" s="60"/>
      <c r="M51" s="60"/>
      <c r="N51" s="60">
        <v>2203</v>
      </c>
      <c r="O51" s="60"/>
      <c r="P51" s="60">
        <v>1557</v>
      </c>
      <c r="Q51" s="60"/>
      <c r="R51" s="60"/>
      <c r="S51" s="60"/>
      <c r="T51" s="57"/>
    </row>
    <row r="52" spans="1:20" s="79" customFormat="1" ht="61.5" customHeight="1">
      <c r="A52" s="57" t="s">
        <v>164</v>
      </c>
      <c r="B52" s="132" t="s">
        <v>193</v>
      </c>
      <c r="C52" s="59"/>
      <c r="D52" s="60"/>
      <c r="E52" s="60" t="s">
        <v>263</v>
      </c>
      <c r="F52" s="60">
        <f>P52</f>
        <v>1385.6</v>
      </c>
      <c r="G52" s="60" t="s">
        <v>188</v>
      </c>
      <c r="H52" s="60">
        <v>3900</v>
      </c>
      <c r="I52" s="60">
        <v>2420</v>
      </c>
      <c r="J52" s="60"/>
      <c r="K52" s="60"/>
      <c r="L52" s="60"/>
      <c r="M52" s="60"/>
      <c r="N52" s="60"/>
      <c r="O52" s="60"/>
      <c r="P52" s="60">
        <v>1385.6</v>
      </c>
      <c r="Q52" s="60"/>
      <c r="R52" s="60">
        <v>94.40000000000009</v>
      </c>
      <c r="S52" s="60"/>
      <c r="T52" s="57"/>
    </row>
    <row r="53" spans="1:20" s="79" customFormat="1" ht="38.25" customHeight="1">
      <c r="A53" s="57" t="s">
        <v>164</v>
      </c>
      <c r="B53" s="132" t="s">
        <v>194</v>
      </c>
      <c r="C53" s="59"/>
      <c r="D53" s="60"/>
      <c r="E53" s="60" t="s">
        <v>263</v>
      </c>
      <c r="F53" s="60">
        <f>P53</f>
        <v>500</v>
      </c>
      <c r="G53" s="60" t="s">
        <v>244</v>
      </c>
      <c r="H53" s="60">
        <v>2500</v>
      </c>
      <c r="I53" s="60">
        <v>2000</v>
      </c>
      <c r="J53" s="60"/>
      <c r="K53" s="60"/>
      <c r="L53" s="60"/>
      <c r="M53" s="60"/>
      <c r="N53" s="60"/>
      <c r="O53" s="60"/>
      <c r="P53" s="60">
        <v>500</v>
      </c>
      <c r="Q53" s="60"/>
      <c r="R53" s="60"/>
      <c r="S53" s="60"/>
      <c r="T53" s="57"/>
    </row>
    <row r="54" spans="1:20" s="77" customFormat="1" ht="30.75" customHeight="1">
      <c r="A54" s="63">
        <v>3</v>
      </c>
      <c r="B54" s="131" t="s">
        <v>105</v>
      </c>
      <c r="C54" s="54"/>
      <c r="D54" s="64"/>
      <c r="E54" s="107">
        <v>2</v>
      </c>
      <c r="F54" s="64">
        <f>SUM(F55:F56)</f>
        <v>3097.0278164116835</v>
      </c>
      <c r="G54" s="120" t="s">
        <v>323</v>
      </c>
      <c r="H54" s="64">
        <v>12700</v>
      </c>
      <c r="I54" s="64">
        <v>7400</v>
      </c>
      <c r="J54" s="64">
        <v>0</v>
      </c>
      <c r="K54" s="64">
        <v>0</v>
      </c>
      <c r="L54" s="64">
        <v>0</v>
      </c>
      <c r="M54" s="64">
        <v>0</v>
      </c>
      <c r="N54" s="64">
        <v>2202.9721835883165</v>
      </c>
      <c r="O54" s="64">
        <v>0</v>
      </c>
      <c r="P54" s="64">
        <v>3097.0278164116835</v>
      </c>
      <c r="Q54" s="64">
        <v>0</v>
      </c>
      <c r="R54" s="64">
        <v>0</v>
      </c>
      <c r="S54" s="64"/>
      <c r="T54" s="63"/>
    </row>
    <row r="55" spans="1:20" s="79" customFormat="1" ht="53.25" customHeight="1">
      <c r="A55" s="57" t="s">
        <v>164</v>
      </c>
      <c r="B55" s="132" t="s">
        <v>304</v>
      </c>
      <c r="C55" s="59"/>
      <c r="D55" s="60"/>
      <c r="E55" s="60" t="s">
        <v>263</v>
      </c>
      <c r="F55" s="60">
        <f>P55</f>
        <v>520</v>
      </c>
      <c r="G55" s="60" t="s">
        <v>248</v>
      </c>
      <c r="H55" s="60">
        <v>1400</v>
      </c>
      <c r="I55" s="60">
        <v>880</v>
      </c>
      <c r="J55" s="60"/>
      <c r="K55" s="60"/>
      <c r="L55" s="60"/>
      <c r="M55" s="60"/>
      <c r="N55" s="60">
        <v>0</v>
      </c>
      <c r="O55" s="60"/>
      <c r="P55" s="60">
        <v>520</v>
      </c>
      <c r="Q55" s="60"/>
      <c r="R55" s="60"/>
      <c r="S55" s="60"/>
      <c r="T55" s="57"/>
    </row>
    <row r="56" spans="1:20" s="79" customFormat="1" ht="93" customHeight="1">
      <c r="A56" s="57" t="s">
        <v>164</v>
      </c>
      <c r="B56" s="132" t="s">
        <v>196</v>
      </c>
      <c r="C56" s="59"/>
      <c r="D56" s="60"/>
      <c r="E56" s="60" t="s">
        <v>263</v>
      </c>
      <c r="F56" s="60">
        <f>P56</f>
        <v>2577.0278164116835</v>
      </c>
      <c r="G56" s="60" t="s">
        <v>239</v>
      </c>
      <c r="H56" s="60">
        <v>11300</v>
      </c>
      <c r="I56" s="60">
        <v>6520</v>
      </c>
      <c r="J56" s="60"/>
      <c r="K56" s="60"/>
      <c r="L56" s="60"/>
      <c r="M56" s="60"/>
      <c r="N56" s="60">
        <v>2202.9721835883165</v>
      </c>
      <c r="O56" s="60"/>
      <c r="P56" s="60">
        <v>2577.0278164116835</v>
      </c>
      <c r="Q56" s="60"/>
      <c r="R56" s="60"/>
      <c r="S56" s="60"/>
      <c r="T56" s="57"/>
    </row>
    <row r="57" spans="1:20" s="77" customFormat="1" ht="21.75" customHeight="1">
      <c r="A57" s="63">
        <v>4</v>
      </c>
      <c r="B57" s="131" t="s">
        <v>106</v>
      </c>
      <c r="C57" s="54"/>
      <c r="D57" s="64"/>
      <c r="E57" s="107">
        <v>2</v>
      </c>
      <c r="F57" s="64">
        <f>SUM(F58:F82)</f>
        <v>732</v>
      </c>
      <c r="G57" s="120" t="s">
        <v>287</v>
      </c>
      <c r="H57" s="64">
        <v>3200</v>
      </c>
      <c r="I57" s="64">
        <v>1600</v>
      </c>
      <c r="J57" s="64">
        <v>0</v>
      </c>
      <c r="K57" s="64">
        <v>0</v>
      </c>
      <c r="L57" s="64">
        <v>0</v>
      </c>
      <c r="M57" s="64">
        <v>0</v>
      </c>
      <c r="N57" s="64">
        <v>868</v>
      </c>
      <c r="O57" s="64">
        <v>0</v>
      </c>
      <c r="P57" s="64">
        <v>732</v>
      </c>
      <c r="Q57" s="64">
        <v>0</v>
      </c>
      <c r="R57" s="64">
        <v>0</v>
      </c>
      <c r="S57" s="64"/>
      <c r="T57" s="63"/>
    </row>
    <row r="58" spans="1:20" s="79" customFormat="1" ht="52.5" customHeight="1">
      <c r="A58" s="57" t="s">
        <v>164</v>
      </c>
      <c r="B58" s="132" t="s">
        <v>302</v>
      </c>
      <c r="C58" s="59"/>
      <c r="D58" s="60"/>
      <c r="E58" s="60" t="s">
        <v>263</v>
      </c>
      <c r="F58" s="60">
        <f>P58</f>
        <v>132</v>
      </c>
      <c r="G58" s="60" t="s">
        <v>239</v>
      </c>
      <c r="H58" s="60">
        <v>2000</v>
      </c>
      <c r="I58" s="60">
        <v>1000</v>
      </c>
      <c r="J58" s="60"/>
      <c r="K58" s="60"/>
      <c r="L58" s="60"/>
      <c r="M58" s="60"/>
      <c r="N58" s="60">
        <v>868</v>
      </c>
      <c r="O58" s="60"/>
      <c r="P58" s="60">
        <v>132</v>
      </c>
      <c r="Q58" s="60"/>
      <c r="R58" s="60"/>
      <c r="S58" s="60"/>
      <c r="T58" s="57"/>
    </row>
    <row r="59" spans="1:20" s="79" customFormat="1" ht="39" customHeight="1">
      <c r="A59" s="57" t="s">
        <v>164</v>
      </c>
      <c r="B59" s="132" t="s">
        <v>303</v>
      </c>
      <c r="C59" s="59"/>
      <c r="D59" s="60"/>
      <c r="E59" s="60" t="s">
        <v>263</v>
      </c>
      <c r="F59" s="60">
        <f>P59</f>
        <v>600</v>
      </c>
      <c r="G59" s="60" t="s">
        <v>244</v>
      </c>
      <c r="H59" s="60">
        <v>1200</v>
      </c>
      <c r="I59" s="60">
        <v>600</v>
      </c>
      <c r="J59" s="60"/>
      <c r="K59" s="60"/>
      <c r="L59" s="60"/>
      <c r="M59" s="60"/>
      <c r="N59" s="60"/>
      <c r="O59" s="60"/>
      <c r="P59" s="60">
        <v>600</v>
      </c>
      <c r="Q59" s="60"/>
      <c r="R59" s="60"/>
      <c r="S59" s="60"/>
      <c r="T59" s="57"/>
    </row>
    <row r="60" spans="1:20" s="79" customFormat="1" ht="25.5" customHeight="1" hidden="1">
      <c r="A60" s="57" t="s">
        <v>164</v>
      </c>
      <c r="B60" s="132"/>
      <c r="C60" s="59"/>
      <c r="D60" s="60"/>
      <c r="E60" s="60"/>
      <c r="F60" s="60"/>
      <c r="G60" s="60"/>
      <c r="H60" s="60"/>
      <c r="I60" s="60"/>
      <c r="J60" s="60"/>
      <c r="K60" s="60"/>
      <c r="L60" s="60"/>
      <c r="M60" s="60"/>
      <c r="N60" s="60"/>
      <c r="O60" s="60"/>
      <c r="P60" s="60"/>
      <c r="Q60" s="60"/>
      <c r="R60" s="60"/>
      <c r="S60" s="60"/>
      <c r="T60" s="57"/>
    </row>
    <row r="61" spans="1:20" s="79" customFormat="1" ht="25.5" customHeight="1" hidden="1">
      <c r="A61" s="57" t="s">
        <v>164</v>
      </c>
      <c r="B61" s="132"/>
      <c r="C61" s="59"/>
      <c r="D61" s="60"/>
      <c r="E61" s="60"/>
      <c r="F61" s="60"/>
      <c r="G61" s="60"/>
      <c r="H61" s="60"/>
      <c r="I61" s="60"/>
      <c r="J61" s="60"/>
      <c r="K61" s="60"/>
      <c r="L61" s="60"/>
      <c r="M61" s="60"/>
      <c r="N61" s="60"/>
      <c r="O61" s="60"/>
      <c r="P61" s="60"/>
      <c r="Q61" s="60"/>
      <c r="R61" s="60"/>
      <c r="S61" s="60"/>
      <c r="T61" s="57"/>
    </row>
    <row r="62" spans="1:20" s="79" customFormat="1" ht="25.5" customHeight="1" hidden="1">
      <c r="A62" s="57" t="s">
        <v>164</v>
      </c>
      <c r="B62" s="132"/>
      <c r="C62" s="59"/>
      <c r="D62" s="60"/>
      <c r="E62" s="60"/>
      <c r="F62" s="60"/>
      <c r="G62" s="60"/>
      <c r="H62" s="60"/>
      <c r="I62" s="60"/>
      <c r="J62" s="60"/>
      <c r="K62" s="60"/>
      <c r="L62" s="60"/>
      <c r="M62" s="60"/>
      <c r="N62" s="60"/>
      <c r="O62" s="60"/>
      <c r="P62" s="60"/>
      <c r="Q62" s="60"/>
      <c r="R62" s="60"/>
      <c r="S62" s="60"/>
      <c r="T62" s="57"/>
    </row>
    <row r="63" spans="1:20" s="79" customFormat="1" ht="25.5" customHeight="1" hidden="1">
      <c r="A63" s="57" t="s">
        <v>164</v>
      </c>
      <c r="B63" s="132"/>
      <c r="C63" s="59"/>
      <c r="D63" s="60"/>
      <c r="E63" s="60"/>
      <c r="F63" s="60"/>
      <c r="G63" s="60"/>
      <c r="H63" s="60"/>
      <c r="I63" s="60"/>
      <c r="J63" s="60"/>
      <c r="K63" s="60"/>
      <c r="L63" s="60"/>
      <c r="M63" s="60"/>
      <c r="N63" s="60"/>
      <c r="O63" s="60"/>
      <c r="P63" s="60"/>
      <c r="Q63" s="60"/>
      <c r="R63" s="60"/>
      <c r="S63" s="60"/>
      <c r="T63" s="57"/>
    </row>
    <row r="64" spans="1:20" s="79" customFormat="1" ht="12.75" hidden="1">
      <c r="A64" s="57" t="s">
        <v>164</v>
      </c>
      <c r="B64" s="132"/>
      <c r="C64" s="59"/>
      <c r="D64" s="60"/>
      <c r="E64" s="60"/>
      <c r="F64" s="60"/>
      <c r="G64" s="60"/>
      <c r="H64" s="60"/>
      <c r="I64" s="60"/>
      <c r="J64" s="60"/>
      <c r="K64" s="60"/>
      <c r="L64" s="60"/>
      <c r="M64" s="60"/>
      <c r="N64" s="60"/>
      <c r="O64" s="60"/>
      <c r="P64" s="60"/>
      <c r="Q64" s="60"/>
      <c r="R64" s="60"/>
      <c r="S64" s="60"/>
      <c r="T64" s="57"/>
    </row>
    <row r="65" spans="1:20" s="79" customFormat="1" ht="12.75" hidden="1">
      <c r="A65" s="57" t="s">
        <v>164</v>
      </c>
      <c r="B65" s="132"/>
      <c r="C65" s="59"/>
      <c r="D65" s="60"/>
      <c r="E65" s="60"/>
      <c r="F65" s="60"/>
      <c r="G65" s="60"/>
      <c r="H65" s="60"/>
      <c r="I65" s="60"/>
      <c r="J65" s="60"/>
      <c r="K65" s="60"/>
      <c r="L65" s="60"/>
      <c r="M65" s="60"/>
      <c r="N65" s="60"/>
      <c r="O65" s="60"/>
      <c r="P65" s="60"/>
      <c r="Q65" s="60"/>
      <c r="R65" s="60"/>
      <c r="S65" s="60"/>
      <c r="T65" s="57"/>
    </row>
    <row r="66" spans="1:20" s="79" customFormat="1" ht="12.75" hidden="1">
      <c r="A66" s="57" t="s">
        <v>164</v>
      </c>
      <c r="B66" s="132"/>
      <c r="C66" s="59"/>
      <c r="D66" s="60"/>
      <c r="E66" s="60"/>
      <c r="F66" s="60"/>
      <c r="G66" s="60"/>
      <c r="H66" s="60"/>
      <c r="I66" s="60"/>
      <c r="J66" s="60"/>
      <c r="K66" s="60"/>
      <c r="L66" s="60"/>
      <c r="M66" s="60"/>
      <c r="N66" s="60"/>
      <c r="O66" s="60"/>
      <c r="P66" s="60"/>
      <c r="Q66" s="60"/>
      <c r="R66" s="60"/>
      <c r="S66" s="60"/>
      <c r="T66" s="57"/>
    </row>
    <row r="67" spans="1:20" s="79" customFormat="1" ht="12.75" hidden="1">
      <c r="A67" s="57" t="s">
        <v>164</v>
      </c>
      <c r="B67" s="132"/>
      <c r="C67" s="59"/>
      <c r="D67" s="60"/>
      <c r="E67" s="60"/>
      <c r="F67" s="60"/>
      <c r="G67" s="60"/>
      <c r="H67" s="60"/>
      <c r="I67" s="60"/>
      <c r="J67" s="60"/>
      <c r="K67" s="60"/>
      <c r="L67" s="60"/>
      <c r="M67" s="60"/>
      <c r="N67" s="60"/>
      <c r="O67" s="60"/>
      <c r="P67" s="60"/>
      <c r="Q67" s="60"/>
      <c r="R67" s="60"/>
      <c r="S67" s="60"/>
      <c r="T67" s="57"/>
    </row>
    <row r="68" spans="1:20" s="79" customFormat="1" ht="12.75" hidden="1">
      <c r="A68" s="57" t="s">
        <v>164</v>
      </c>
      <c r="B68" s="132"/>
      <c r="C68" s="59"/>
      <c r="D68" s="60"/>
      <c r="E68" s="60"/>
      <c r="F68" s="60"/>
      <c r="G68" s="60"/>
      <c r="H68" s="60"/>
      <c r="I68" s="60"/>
      <c r="J68" s="60"/>
      <c r="K68" s="60"/>
      <c r="L68" s="60"/>
      <c r="M68" s="60"/>
      <c r="N68" s="60"/>
      <c r="O68" s="60"/>
      <c r="P68" s="60"/>
      <c r="Q68" s="60"/>
      <c r="R68" s="60"/>
      <c r="S68" s="60"/>
      <c r="T68" s="57"/>
    </row>
    <row r="69" spans="1:20" s="79" customFormat="1" ht="12.75" hidden="1">
      <c r="A69" s="57" t="s">
        <v>164</v>
      </c>
      <c r="B69" s="132"/>
      <c r="C69" s="59"/>
      <c r="D69" s="60"/>
      <c r="E69" s="60"/>
      <c r="F69" s="60"/>
      <c r="G69" s="60"/>
      <c r="H69" s="60"/>
      <c r="I69" s="60"/>
      <c r="J69" s="60"/>
      <c r="K69" s="60"/>
      <c r="L69" s="60"/>
      <c r="M69" s="60"/>
      <c r="N69" s="60"/>
      <c r="O69" s="60"/>
      <c r="P69" s="60"/>
      <c r="Q69" s="60"/>
      <c r="R69" s="60"/>
      <c r="S69" s="60"/>
      <c r="T69" s="57"/>
    </row>
    <row r="70" spans="1:20" s="79" customFormat="1" ht="12.75" hidden="1">
      <c r="A70" s="57" t="s">
        <v>164</v>
      </c>
      <c r="B70" s="132"/>
      <c r="C70" s="59"/>
      <c r="D70" s="60"/>
      <c r="E70" s="60"/>
      <c r="F70" s="60"/>
      <c r="G70" s="60"/>
      <c r="H70" s="60"/>
      <c r="I70" s="60"/>
      <c r="J70" s="60"/>
      <c r="K70" s="60"/>
      <c r="L70" s="60"/>
      <c r="M70" s="60"/>
      <c r="N70" s="60"/>
      <c r="O70" s="60"/>
      <c r="P70" s="60"/>
      <c r="Q70" s="60"/>
      <c r="R70" s="60"/>
      <c r="S70" s="60"/>
      <c r="T70" s="57"/>
    </row>
    <row r="71" spans="1:20" s="79" customFormat="1" ht="12.75" hidden="1">
      <c r="A71" s="57" t="s">
        <v>164</v>
      </c>
      <c r="B71" s="132"/>
      <c r="C71" s="59"/>
      <c r="D71" s="60"/>
      <c r="E71" s="60"/>
      <c r="F71" s="60"/>
      <c r="G71" s="60"/>
      <c r="H71" s="60"/>
      <c r="I71" s="60"/>
      <c r="J71" s="60"/>
      <c r="K71" s="60"/>
      <c r="L71" s="60"/>
      <c r="M71" s="60"/>
      <c r="N71" s="60"/>
      <c r="O71" s="60"/>
      <c r="P71" s="60"/>
      <c r="Q71" s="60"/>
      <c r="R71" s="60"/>
      <c r="S71" s="60"/>
      <c r="T71" s="57"/>
    </row>
    <row r="72" spans="1:20" s="79" customFormat="1" ht="12.75" hidden="1">
      <c r="A72" s="57" t="s">
        <v>164</v>
      </c>
      <c r="B72" s="132"/>
      <c r="C72" s="59"/>
      <c r="D72" s="60"/>
      <c r="E72" s="60"/>
      <c r="F72" s="60"/>
      <c r="G72" s="60"/>
      <c r="H72" s="60"/>
      <c r="I72" s="60"/>
      <c r="J72" s="60"/>
      <c r="K72" s="60"/>
      <c r="L72" s="60"/>
      <c r="M72" s="60"/>
      <c r="N72" s="60"/>
      <c r="O72" s="60"/>
      <c r="P72" s="60"/>
      <c r="Q72" s="60"/>
      <c r="R72" s="60"/>
      <c r="S72" s="60"/>
      <c r="T72" s="57"/>
    </row>
    <row r="73" spans="1:20" s="79" customFormat="1" ht="12.75" hidden="1">
      <c r="A73" s="57" t="s">
        <v>164</v>
      </c>
      <c r="B73" s="132"/>
      <c r="C73" s="59"/>
      <c r="D73" s="60"/>
      <c r="E73" s="60"/>
      <c r="F73" s="60"/>
      <c r="G73" s="60"/>
      <c r="H73" s="60"/>
      <c r="I73" s="60"/>
      <c r="J73" s="60"/>
      <c r="K73" s="60"/>
      <c r="L73" s="60"/>
      <c r="M73" s="60"/>
      <c r="N73" s="60"/>
      <c r="O73" s="60"/>
      <c r="P73" s="60"/>
      <c r="Q73" s="60"/>
      <c r="R73" s="60"/>
      <c r="S73" s="60"/>
      <c r="T73" s="57"/>
    </row>
    <row r="74" spans="1:20" s="79" customFormat="1" ht="12.75" hidden="1">
      <c r="A74" s="57" t="s">
        <v>164</v>
      </c>
      <c r="B74" s="132"/>
      <c r="C74" s="59"/>
      <c r="D74" s="60"/>
      <c r="E74" s="60"/>
      <c r="F74" s="60"/>
      <c r="G74" s="60"/>
      <c r="H74" s="60"/>
      <c r="I74" s="60"/>
      <c r="J74" s="60"/>
      <c r="K74" s="60"/>
      <c r="L74" s="60"/>
      <c r="M74" s="60"/>
      <c r="N74" s="60"/>
      <c r="O74" s="60"/>
      <c r="P74" s="60"/>
      <c r="Q74" s="60"/>
      <c r="R74" s="60"/>
      <c r="S74" s="60"/>
      <c r="T74" s="57"/>
    </row>
    <row r="75" spans="1:20" s="79" customFormat="1" ht="12.75" hidden="1">
      <c r="A75" s="57" t="s">
        <v>164</v>
      </c>
      <c r="B75" s="132"/>
      <c r="C75" s="59"/>
      <c r="D75" s="60"/>
      <c r="E75" s="60"/>
      <c r="F75" s="60"/>
      <c r="G75" s="60"/>
      <c r="H75" s="60"/>
      <c r="I75" s="60"/>
      <c r="J75" s="60"/>
      <c r="K75" s="60"/>
      <c r="L75" s="60"/>
      <c r="M75" s="60"/>
      <c r="N75" s="60"/>
      <c r="O75" s="60"/>
      <c r="P75" s="60"/>
      <c r="Q75" s="60"/>
      <c r="R75" s="60"/>
      <c r="S75" s="60"/>
      <c r="T75" s="57"/>
    </row>
    <row r="76" spans="1:20" s="79" customFormat="1" ht="12.75" hidden="1">
      <c r="A76" s="57" t="s">
        <v>164</v>
      </c>
      <c r="B76" s="132"/>
      <c r="C76" s="59"/>
      <c r="D76" s="60"/>
      <c r="E76" s="60"/>
      <c r="F76" s="60"/>
      <c r="G76" s="60"/>
      <c r="H76" s="60"/>
      <c r="I76" s="60"/>
      <c r="J76" s="60"/>
      <c r="K76" s="60"/>
      <c r="L76" s="60"/>
      <c r="M76" s="60"/>
      <c r="N76" s="60"/>
      <c r="O76" s="60"/>
      <c r="P76" s="60"/>
      <c r="Q76" s="60"/>
      <c r="R76" s="60"/>
      <c r="S76" s="60"/>
      <c r="T76" s="57"/>
    </row>
    <row r="77" spans="1:20" s="79" customFormat="1" ht="12.75" hidden="1">
      <c r="A77" s="57" t="s">
        <v>164</v>
      </c>
      <c r="B77" s="132"/>
      <c r="C77" s="59"/>
      <c r="D77" s="60"/>
      <c r="E77" s="60"/>
      <c r="F77" s="60"/>
      <c r="G77" s="60"/>
      <c r="H77" s="60"/>
      <c r="I77" s="60"/>
      <c r="J77" s="60"/>
      <c r="K77" s="60"/>
      <c r="L77" s="60"/>
      <c r="M77" s="60"/>
      <c r="N77" s="60"/>
      <c r="O77" s="60"/>
      <c r="P77" s="60"/>
      <c r="Q77" s="60"/>
      <c r="R77" s="60"/>
      <c r="S77" s="60"/>
      <c r="T77" s="57"/>
    </row>
    <row r="78" spans="1:20" s="79" customFormat="1" ht="12.75" hidden="1">
      <c r="A78" s="57" t="s">
        <v>164</v>
      </c>
      <c r="B78" s="132"/>
      <c r="C78" s="59"/>
      <c r="D78" s="60"/>
      <c r="E78" s="60"/>
      <c r="F78" s="60"/>
      <c r="G78" s="60"/>
      <c r="H78" s="60"/>
      <c r="I78" s="60"/>
      <c r="J78" s="60"/>
      <c r="K78" s="60"/>
      <c r="L78" s="60"/>
      <c r="M78" s="60"/>
      <c r="N78" s="60"/>
      <c r="O78" s="60"/>
      <c r="P78" s="60"/>
      <c r="Q78" s="60"/>
      <c r="R78" s="60"/>
      <c r="S78" s="60"/>
      <c r="T78" s="57"/>
    </row>
    <row r="79" spans="1:20" s="79" customFormat="1" ht="12.75" hidden="1">
      <c r="A79" s="57" t="s">
        <v>164</v>
      </c>
      <c r="B79" s="132"/>
      <c r="C79" s="59"/>
      <c r="D79" s="60"/>
      <c r="E79" s="60"/>
      <c r="F79" s="60"/>
      <c r="G79" s="60"/>
      <c r="H79" s="60"/>
      <c r="I79" s="60"/>
      <c r="J79" s="60"/>
      <c r="K79" s="60"/>
      <c r="L79" s="60"/>
      <c r="M79" s="60"/>
      <c r="N79" s="60"/>
      <c r="O79" s="60"/>
      <c r="P79" s="60"/>
      <c r="Q79" s="60"/>
      <c r="R79" s="60"/>
      <c r="S79" s="60"/>
      <c r="T79" s="57"/>
    </row>
    <row r="80" spans="1:20" s="79" customFormat="1" ht="12.75" hidden="1">
      <c r="A80" s="57" t="s">
        <v>164</v>
      </c>
      <c r="B80" s="132"/>
      <c r="C80" s="59"/>
      <c r="D80" s="60"/>
      <c r="E80" s="60"/>
      <c r="F80" s="60"/>
      <c r="G80" s="60"/>
      <c r="H80" s="60"/>
      <c r="I80" s="60"/>
      <c r="J80" s="60"/>
      <c r="K80" s="60"/>
      <c r="L80" s="60"/>
      <c r="M80" s="60"/>
      <c r="N80" s="60"/>
      <c r="O80" s="60"/>
      <c r="P80" s="60"/>
      <c r="Q80" s="60"/>
      <c r="R80" s="60"/>
      <c r="S80" s="60"/>
      <c r="T80" s="57"/>
    </row>
    <row r="81" spans="1:20" s="79" customFormat="1" ht="12.75" hidden="1">
      <c r="A81" s="57" t="s">
        <v>164</v>
      </c>
      <c r="B81" s="132"/>
      <c r="C81" s="59"/>
      <c r="D81" s="60"/>
      <c r="E81" s="60"/>
      <c r="F81" s="60"/>
      <c r="G81" s="60"/>
      <c r="H81" s="60"/>
      <c r="I81" s="60"/>
      <c r="J81" s="60"/>
      <c r="K81" s="60"/>
      <c r="L81" s="60"/>
      <c r="M81" s="60"/>
      <c r="N81" s="60"/>
      <c r="O81" s="60"/>
      <c r="P81" s="60"/>
      <c r="Q81" s="60"/>
      <c r="R81" s="60"/>
      <c r="S81" s="60"/>
      <c r="T81" s="57"/>
    </row>
    <row r="82" spans="1:20" s="79" customFormat="1" ht="12.75" hidden="1">
      <c r="A82" s="57" t="s">
        <v>164</v>
      </c>
      <c r="B82" s="132"/>
      <c r="C82" s="59"/>
      <c r="D82" s="60"/>
      <c r="E82" s="60"/>
      <c r="F82" s="60"/>
      <c r="G82" s="60"/>
      <c r="H82" s="60"/>
      <c r="I82" s="60"/>
      <c r="J82" s="60"/>
      <c r="K82" s="60"/>
      <c r="L82" s="60"/>
      <c r="M82" s="60"/>
      <c r="N82" s="60"/>
      <c r="O82" s="60"/>
      <c r="P82" s="60"/>
      <c r="Q82" s="60"/>
      <c r="R82" s="60"/>
      <c r="S82" s="60"/>
      <c r="T82" s="57"/>
    </row>
    <row r="83" spans="1:20" s="77" customFormat="1" ht="33" customHeight="1">
      <c r="A83" s="63">
        <v>5</v>
      </c>
      <c r="B83" s="131" t="s">
        <v>17</v>
      </c>
      <c r="C83" s="54"/>
      <c r="D83" s="64"/>
      <c r="E83" s="107">
        <v>1</v>
      </c>
      <c r="F83" s="64">
        <f>F84</f>
        <v>3442.6</v>
      </c>
      <c r="G83" s="120" t="s">
        <v>325</v>
      </c>
      <c r="H83" s="64">
        <v>0</v>
      </c>
      <c r="I83" s="64">
        <v>0</v>
      </c>
      <c r="J83" s="64">
        <v>0</v>
      </c>
      <c r="K83" s="64">
        <v>0</v>
      </c>
      <c r="L83" s="64">
        <v>6815</v>
      </c>
      <c r="M83" s="64">
        <v>3372.4</v>
      </c>
      <c r="N83" s="64">
        <v>0</v>
      </c>
      <c r="O83" s="64">
        <v>0</v>
      </c>
      <c r="P83" s="64">
        <v>0</v>
      </c>
      <c r="Q83" s="64">
        <v>3442.6</v>
      </c>
      <c r="R83" s="64">
        <v>0</v>
      </c>
      <c r="S83" s="64"/>
      <c r="T83" s="63"/>
    </row>
    <row r="84" spans="1:20" s="79" customFormat="1" ht="78" customHeight="1">
      <c r="A84" s="57" t="s">
        <v>164</v>
      </c>
      <c r="B84" s="132" t="s">
        <v>199</v>
      </c>
      <c r="C84" s="59"/>
      <c r="D84" s="60"/>
      <c r="E84" s="60" t="s">
        <v>263</v>
      </c>
      <c r="F84" s="60">
        <f>Q84</f>
        <v>3442.6</v>
      </c>
      <c r="G84" s="60" t="s">
        <v>310</v>
      </c>
      <c r="H84" s="60"/>
      <c r="I84" s="60"/>
      <c r="J84" s="60"/>
      <c r="K84" s="60"/>
      <c r="L84" s="60">
        <v>6815</v>
      </c>
      <c r="M84" s="60">
        <v>3372.4</v>
      </c>
      <c r="N84" s="60"/>
      <c r="O84" s="60"/>
      <c r="P84" s="60"/>
      <c r="Q84" s="60">
        <v>3442.6</v>
      </c>
      <c r="R84" s="60"/>
      <c r="S84" s="60"/>
      <c r="T84" s="57"/>
    </row>
    <row r="85" spans="1:20" s="77" customFormat="1" ht="31.5" customHeight="1">
      <c r="A85" s="63">
        <v>6</v>
      </c>
      <c r="B85" s="131" t="s">
        <v>110</v>
      </c>
      <c r="C85" s="54"/>
      <c r="D85" s="64"/>
      <c r="E85" s="107">
        <v>2</v>
      </c>
      <c r="F85" s="64">
        <f>SUM(F86:F87)</f>
        <v>3442.6</v>
      </c>
      <c r="G85" s="120" t="s">
        <v>325</v>
      </c>
      <c r="H85" s="64">
        <v>0</v>
      </c>
      <c r="I85" s="64">
        <v>0</v>
      </c>
      <c r="J85" s="64">
        <v>0</v>
      </c>
      <c r="K85" s="64">
        <v>0</v>
      </c>
      <c r="L85" s="64">
        <v>7587.5</v>
      </c>
      <c r="M85" s="64">
        <v>4144.9</v>
      </c>
      <c r="N85" s="64">
        <v>0</v>
      </c>
      <c r="O85" s="64">
        <v>0</v>
      </c>
      <c r="P85" s="64">
        <v>0</v>
      </c>
      <c r="Q85" s="64">
        <v>3442.6</v>
      </c>
      <c r="R85" s="64">
        <v>0</v>
      </c>
      <c r="S85" s="64"/>
      <c r="T85" s="63"/>
    </row>
    <row r="86" spans="1:21" s="79" customFormat="1" ht="60" customHeight="1">
      <c r="A86" s="57" t="s">
        <v>164</v>
      </c>
      <c r="B86" s="132" t="s">
        <v>201</v>
      </c>
      <c r="C86" s="59"/>
      <c r="D86" s="60"/>
      <c r="E86" s="60" t="s">
        <v>263</v>
      </c>
      <c r="F86" s="60">
        <f>Q86</f>
        <v>1358.6</v>
      </c>
      <c r="G86" s="60" t="s">
        <v>249</v>
      </c>
      <c r="H86" s="60"/>
      <c r="I86" s="60"/>
      <c r="J86" s="60"/>
      <c r="K86" s="60"/>
      <c r="L86" s="60">
        <v>2943.5</v>
      </c>
      <c r="M86" s="60">
        <v>1584.9</v>
      </c>
      <c r="N86" s="60"/>
      <c r="O86" s="60"/>
      <c r="P86" s="60"/>
      <c r="Q86" s="60">
        <v>1358.6</v>
      </c>
      <c r="R86" s="60"/>
      <c r="S86" s="60"/>
      <c r="T86" s="57"/>
      <c r="U86" s="93"/>
    </row>
    <row r="87" spans="1:21" s="79" customFormat="1" ht="54" customHeight="1">
      <c r="A87" s="57" t="s">
        <v>164</v>
      </c>
      <c r="B87" s="132" t="s">
        <v>275</v>
      </c>
      <c r="C87" s="59"/>
      <c r="D87" s="60"/>
      <c r="E87" s="60" t="s">
        <v>263</v>
      </c>
      <c r="F87" s="60">
        <f>Q87</f>
        <v>2084</v>
      </c>
      <c r="G87" s="60" t="s">
        <v>250</v>
      </c>
      <c r="H87" s="60"/>
      <c r="I87" s="60"/>
      <c r="J87" s="60"/>
      <c r="K87" s="60"/>
      <c r="L87" s="60">
        <v>4644</v>
      </c>
      <c r="M87" s="60">
        <v>2560</v>
      </c>
      <c r="N87" s="60"/>
      <c r="O87" s="60"/>
      <c r="P87" s="60"/>
      <c r="Q87" s="60">
        <v>2084</v>
      </c>
      <c r="R87" s="60"/>
      <c r="S87" s="60"/>
      <c r="T87" s="57"/>
      <c r="U87" s="93"/>
    </row>
    <row r="88" spans="1:21" s="90" customFormat="1" ht="24" customHeight="1">
      <c r="A88" s="63">
        <v>7</v>
      </c>
      <c r="B88" s="131" t="str">
        <f>'[7]KH 2021-2022'!$C$8</f>
        <v>Xã Mỹ Bằng</v>
      </c>
      <c r="C88" s="54"/>
      <c r="D88" s="64"/>
      <c r="E88" s="107">
        <v>1</v>
      </c>
      <c r="F88" s="64">
        <f>F89</f>
        <v>846</v>
      </c>
      <c r="G88" s="120" t="s">
        <v>287</v>
      </c>
      <c r="H88" s="64"/>
      <c r="I88" s="64"/>
      <c r="J88" s="64"/>
      <c r="K88" s="64"/>
      <c r="L88" s="64"/>
      <c r="M88" s="64"/>
      <c r="N88" s="64"/>
      <c r="O88" s="64"/>
      <c r="P88" s="64"/>
      <c r="Q88" s="64"/>
      <c r="R88" s="64"/>
      <c r="S88" s="64"/>
      <c r="T88" s="120" t="s">
        <v>287</v>
      </c>
      <c r="U88" s="148"/>
    </row>
    <row r="89" spans="1:21" s="92" customFormat="1" ht="69" customHeight="1">
      <c r="A89" s="57" t="s">
        <v>164</v>
      </c>
      <c r="B89" s="132" t="s">
        <v>317</v>
      </c>
      <c r="C89" s="59"/>
      <c r="D89" s="60"/>
      <c r="E89" s="60" t="s">
        <v>263</v>
      </c>
      <c r="F89" s="60">
        <f>'[7]KH 2021-2022'!$D$8</f>
        <v>846</v>
      </c>
      <c r="G89" s="136" t="s">
        <v>318</v>
      </c>
      <c r="H89" s="60"/>
      <c r="I89" s="60"/>
      <c r="J89" s="60"/>
      <c r="K89" s="60"/>
      <c r="L89" s="60"/>
      <c r="M89" s="60"/>
      <c r="N89" s="60"/>
      <c r="O89" s="60"/>
      <c r="P89" s="60"/>
      <c r="Q89" s="60"/>
      <c r="R89" s="60"/>
      <c r="S89" s="60"/>
      <c r="T89" s="120"/>
      <c r="U89" s="149"/>
    </row>
    <row r="90" spans="1:21" s="90" customFormat="1" ht="24" customHeight="1">
      <c r="A90" s="63">
        <v>8</v>
      </c>
      <c r="B90" s="131" t="str">
        <f>'[7]KH 2021-2022'!$C$9</f>
        <v>Xã Kim Quan</v>
      </c>
      <c r="C90" s="54"/>
      <c r="D90" s="64"/>
      <c r="E90" s="107">
        <v>1</v>
      </c>
      <c r="F90" s="64">
        <f>F91</f>
        <v>846</v>
      </c>
      <c r="G90" s="120" t="s">
        <v>287</v>
      </c>
      <c r="H90" s="64"/>
      <c r="I90" s="64"/>
      <c r="J90" s="64"/>
      <c r="K90" s="64"/>
      <c r="L90" s="64"/>
      <c r="M90" s="64"/>
      <c r="N90" s="64"/>
      <c r="O90" s="64"/>
      <c r="P90" s="64"/>
      <c r="Q90" s="64"/>
      <c r="R90" s="64"/>
      <c r="S90" s="64"/>
      <c r="T90" s="120" t="s">
        <v>287</v>
      </c>
      <c r="U90" s="148"/>
    </row>
    <row r="91" spans="1:21" s="92" customFormat="1" ht="60.75" customHeight="1">
      <c r="A91" s="57" t="s">
        <v>164</v>
      </c>
      <c r="B91" s="132" t="s">
        <v>321</v>
      </c>
      <c r="C91" s="59"/>
      <c r="D91" s="60"/>
      <c r="E91" s="60" t="s">
        <v>263</v>
      </c>
      <c r="F91" s="60">
        <f>'[7]KH 2021-2022'!$D$9</f>
        <v>846</v>
      </c>
      <c r="G91" s="136" t="s">
        <v>318</v>
      </c>
      <c r="H91" s="60"/>
      <c r="I91" s="60"/>
      <c r="J91" s="60"/>
      <c r="K91" s="60"/>
      <c r="L91" s="60"/>
      <c r="M91" s="60"/>
      <c r="N91" s="60"/>
      <c r="O91" s="60"/>
      <c r="P91" s="60"/>
      <c r="Q91" s="60"/>
      <c r="R91" s="60"/>
      <c r="S91" s="60"/>
      <c r="T91" s="120"/>
      <c r="U91" s="149"/>
    </row>
    <row r="92" spans="1:21" s="90" customFormat="1" ht="24" customHeight="1">
      <c r="A92" s="63">
        <v>9</v>
      </c>
      <c r="B92" s="131" t="str">
        <f>'[7]KH 2021-2022'!$C$23</f>
        <v>Xã Trung Môn</v>
      </c>
      <c r="C92" s="54"/>
      <c r="D92" s="64"/>
      <c r="E92" s="107">
        <v>1</v>
      </c>
      <c r="F92" s="64">
        <f>F93</f>
        <v>846</v>
      </c>
      <c r="G92" s="120" t="s">
        <v>287</v>
      </c>
      <c r="H92" s="64"/>
      <c r="I92" s="64"/>
      <c r="J92" s="64"/>
      <c r="K92" s="64"/>
      <c r="L92" s="64"/>
      <c r="M92" s="64"/>
      <c r="N92" s="64"/>
      <c r="O92" s="64"/>
      <c r="P92" s="64"/>
      <c r="Q92" s="64"/>
      <c r="R92" s="64"/>
      <c r="S92" s="64"/>
      <c r="T92" s="120" t="s">
        <v>287</v>
      </c>
      <c r="U92" s="148"/>
    </row>
    <row r="93" spans="1:21" s="92" customFormat="1" ht="38.25" customHeight="1">
      <c r="A93" s="57" t="s">
        <v>164</v>
      </c>
      <c r="B93" s="132" t="s">
        <v>320</v>
      </c>
      <c r="C93" s="59"/>
      <c r="D93" s="60"/>
      <c r="E93" s="60" t="s">
        <v>263</v>
      </c>
      <c r="F93" s="60">
        <f>'[7]KH 2021-2022'!$D$23</f>
        <v>846</v>
      </c>
      <c r="G93" s="136" t="s">
        <v>318</v>
      </c>
      <c r="H93" s="60"/>
      <c r="I93" s="60"/>
      <c r="J93" s="60"/>
      <c r="K93" s="60"/>
      <c r="L93" s="60"/>
      <c r="M93" s="60"/>
      <c r="N93" s="60"/>
      <c r="O93" s="60"/>
      <c r="P93" s="60"/>
      <c r="Q93" s="60"/>
      <c r="R93" s="60"/>
      <c r="S93" s="60"/>
      <c r="T93" s="120"/>
      <c r="U93" s="149"/>
    </row>
    <row r="94" spans="1:21" s="90" customFormat="1" ht="24" customHeight="1">
      <c r="A94" s="63">
        <v>10</v>
      </c>
      <c r="B94" s="131" t="str">
        <f>'[7]KH 2021-2022'!$C$18</f>
        <v>Xã Tứ Quận</v>
      </c>
      <c r="C94" s="54"/>
      <c r="D94" s="64"/>
      <c r="E94" s="107">
        <v>1</v>
      </c>
      <c r="F94" s="64">
        <f>F95</f>
        <v>846</v>
      </c>
      <c r="G94" s="120" t="s">
        <v>287</v>
      </c>
      <c r="H94" s="64"/>
      <c r="I94" s="64"/>
      <c r="J94" s="64"/>
      <c r="K94" s="64"/>
      <c r="L94" s="64"/>
      <c r="M94" s="64"/>
      <c r="N94" s="64"/>
      <c r="O94" s="64"/>
      <c r="P94" s="64"/>
      <c r="Q94" s="64"/>
      <c r="R94" s="64"/>
      <c r="S94" s="64"/>
      <c r="T94" s="120" t="s">
        <v>287</v>
      </c>
      <c r="U94" s="148"/>
    </row>
    <row r="95" spans="1:21" s="92" customFormat="1" ht="42" customHeight="1">
      <c r="A95" s="57" t="s">
        <v>164</v>
      </c>
      <c r="B95" s="132" t="s">
        <v>319</v>
      </c>
      <c r="C95" s="59"/>
      <c r="D95" s="60"/>
      <c r="E95" s="60" t="s">
        <v>263</v>
      </c>
      <c r="F95" s="60">
        <f>'[7]KH 2021-2022'!$D$18</f>
        <v>846</v>
      </c>
      <c r="G95" s="136" t="s">
        <v>318</v>
      </c>
      <c r="H95" s="60"/>
      <c r="I95" s="60"/>
      <c r="J95" s="60"/>
      <c r="K95" s="60"/>
      <c r="L95" s="60"/>
      <c r="M95" s="60"/>
      <c r="N95" s="60"/>
      <c r="O95" s="60"/>
      <c r="P95" s="60"/>
      <c r="Q95" s="60"/>
      <c r="R95" s="60"/>
      <c r="S95" s="60"/>
      <c r="T95" s="120"/>
      <c r="U95" s="149"/>
    </row>
    <row r="96" spans="1:20" s="74" customFormat="1" ht="30.75" customHeight="1">
      <c r="A96" s="43" t="s">
        <v>117</v>
      </c>
      <c r="B96" s="130" t="s">
        <v>332</v>
      </c>
      <c r="C96" s="52">
        <v>43</v>
      </c>
      <c r="D96" s="62">
        <v>46344</v>
      </c>
      <c r="E96" s="111">
        <f>E97+E100+E102+E123+E125</f>
        <v>7</v>
      </c>
      <c r="F96" s="62">
        <f>F97+F100+F102+F123+F125</f>
        <v>12154.6</v>
      </c>
      <c r="G96" s="62"/>
      <c r="H96" s="62">
        <v>21885</v>
      </c>
      <c r="I96" s="62">
        <v>10370</v>
      </c>
      <c r="J96" s="62">
        <v>0</v>
      </c>
      <c r="K96" s="62">
        <v>0</v>
      </c>
      <c r="L96" s="62">
        <v>15580</v>
      </c>
      <c r="M96" s="62">
        <v>9612.2</v>
      </c>
      <c r="N96" s="62">
        <v>4132</v>
      </c>
      <c r="O96" s="62">
        <v>0</v>
      </c>
      <c r="P96" s="62">
        <v>6186.800000000001</v>
      </c>
      <c r="Q96" s="62">
        <v>5967.799999999999</v>
      </c>
      <c r="R96" s="62">
        <v>1196.1999999999998</v>
      </c>
      <c r="S96" s="62"/>
      <c r="T96" s="43" t="s">
        <v>85</v>
      </c>
    </row>
    <row r="97" spans="1:20" s="77" customFormat="1" ht="22.5" customHeight="1">
      <c r="A97" s="63">
        <v>1</v>
      </c>
      <c r="B97" s="131" t="s">
        <v>107</v>
      </c>
      <c r="C97" s="54"/>
      <c r="D97" s="64"/>
      <c r="E97" s="107">
        <v>2</v>
      </c>
      <c r="F97" s="64">
        <f>SUM(F98:F99)</f>
        <v>2983.9</v>
      </c>
      <c r="G97" s="120" t="s">
        <v>287</v>
      </c>
      <c r="H97" s="64">
        <v>9700</v>
      </c>
      <c r="I97" s="64">
        <v>4850</v>
      </c>
      <c r="J97" s="64">
        <v>0</v>
      </c>
      <c r="K97" s="64">
        <v>0</v>
      </c>
      <c r="L97" s="64">
        <v>0</v>
      </c>
      <c r="M97" s="64">
        <v>0</v>
      </c>
      <c r="N97" s="64">
        <v>868</v>
      </c>
      <c r="O97" s="64">
        <v>0</v>
      </c>
      <c r="P97" s="64">
        <v>2983.9</v>
      </c>
      <c r="Q97" s="64">
        <v>0</v>
      </c>
      <c r="R97" s="64">
        <v>998.0999999999999</v>
      </c>
      <c r="S97" s="64"/>
      <c r="T97" s="63"/>
    </row>
    <row r="98" spans="1:20" s="79" customFormat="1" ht="48" customHeight="1">
      <c r="A98" s="57" t="s">
        <v>164</v>
      </c>
      <c r="B98" s="132" t="s">
        <v>315</v>
      </c>
      <c r="C98" s="59"/>
      <c r="D98" s="60"/>
      <c r="E98" s="60" t="s">
        <v>263</v>
      </c>
      <c r="F98" s="60">
        <f>P98</f>
        <v>1605</v>
      </c>
      <c r="G98" s="60" t="s">
        <v>239</v>
      </c>
      <c r="H98" s="60">
        <v>4100</v>
      </c>
      <c r="I98" s="60">
        <v>2050</v>
      </c>
      <c r="J98" s="60"/>
      <c r="K98" s="60"/>
      <c r="L98" s="60"/>
      <c r="M98" s="60"/>
      <c r="N98" s="60">
        <v>445</v>
      </c>
      <c r="O98" s="60"/>
      <c r="P98" s="60">
        <v>1605</v>
      </c>
      <c r="Q98" s="60"/>
      <c r="R98" s="60">
        <v>0</v>
      </c>
      <c r="S98" s="60"/>
      <c r="T98" s="57"/>
    </row>
    <row r="99" spans="1:20" s="79" customFormat="1" ht="74.25" customHeight="1">
      <c r="A99" s="57" t="s">
        <v>164</v>
      </c>
      <c r="B99" s="132" t="s">
        <v>316</v>
      </c>
      <c r="C99" s="59"/>
      <c r="D99" s="60"/>
      <c r="E99" s="60" t="s">
        <v>263</v>
      </c>
      <c r="F99" s="60">
        <f>P99</f>
        <v>1378.9</v>
      </c>
      <c r="G99" s="60" t="s">
        <v>251</v>
      </c>
      <c r="H99" s="60">
        <v>5600</v>
      </c>
      <c r="I99" s="60">
        <v>2800</v>
      </c>
      <c r="J99" s="60"/>
      <c r="K99" s="60"/>
      <c r="L99" s="60"/>
      <c r="M99" s="60"/>
      <c r="N99" s="60">
        <v>423</v>
      </c>
      <c r="O99" s="60"/>
      <c r="P99" s="60">
        <v>1378.9</v>
      </c>
      <c r="Q99" s="60"/>
      <c r="R99" s="60">
        <v>998.0999999999999</v>
      </c>
      <c r="S99" s="60"/>
      <c r="T99" s="57"/>
    </row>
    <row r="100" spans="1:20" s="77" customFormat="1" ht="31.5" customHeight="1">
      <c r="A100" s="63">
        <v>2</v>
      </c>
      <c r="B100" s="131" t="s">
        <v>108</v>
      </c>
      <c r="C100" s="54"/>
      <c r="D100" s="64"/>
      <c r="E100" s="107">
        <v>1</v>
      </c>
      <c r="F100" s="64">
        <f>F101</f>
        <v>219</v>
      </c>
      <c r="G100" s="120" t="s">
        <v>323</v>
      </c>
      <c r="H100" s="64">
        <v>3800</v>
      </c>
      <c r="I100" s="64">
        <v>2520</v>
      </c>
      <c r="J100" s="64">
        <v>0</v>
      </c>
      <c r="K100" s="64">
        <v>0</v>
      </c>
      <c r="L100" s="64">
        <v>0</v>
      </c>
      <c r="M100" s="64">
        <v>0</v>
      </c>
      <c r="N100" s="64">
        <v>1061</v>
      </c>
      <c r="O100" s="64">
        <v>0</v>
      </c>
      <c r="P100" s="64">
        <v>219</v>
      </c>
      <c r="Q100" s="64">
        <v>0</v>
      </c>
      <c r="R100" s="64">
        <v>0</v>
      </c>
      <c r="S100" s="64"/>
      <c r="T100" s="63"/>
    </row>
    <row r="101" spans="1:20" s="79" customFormat="1" ht="55.5" customHeight="1">
      <c r="A101" s="57" t="s">
        <v>164</v>
      </c>
      <c r="B101" s="132" t="s">
        <v>160</v>
      </c>
      <c r="C101" s="59"/>
      <c r="D101" s="60"/>
      <c r="E101" s="60" t="s">
        <v>263</v>
      </c>
      <c r="F101" s="60">
        <f>P101</f>
        <v>219</v>
      </c>
      <c r="G101" s="60" t="s">
        <v>239</v>
      </c>
      <c r="H101" s="60">
        <v>3800</v>
      </c>
      <c r="I101" s="60">
        <v>2520</v>
      </c>
      <c r="J101" s="60"/>
      <c r="K101" s="60"/>
      <c r="L101" s="60"/>
      <c r="M101" s="60"/>
      <c r="N101" s="60">
        <v>1061</v>
      </c>
      <c r="O101" s="60"/>
      <c r="P101" s="60">
        <v>219</v>
      </c>
      <c r="Q101" s="60"/>
      <c r="R101" s="60"/>
      <c r="S101" s="60"/>
      <c r="T101" s="57"/>
    </row>
    <row r="102" spans="1:20" s="77" customFormat="1" ht="30.75" customHeight="1">
      <c r="A102" s="63">
        <v>3</v>
      </c>
      <c r="B102" s="131" t="s">
        <v>109</v>
      </c>
      <c r="C102" s="54"/>
      <c r="D102" s="64"/>
      <c r="E102" s="107">
        <v>2</v>
      </c>
      <c r="F102" s="64">
        <f>SUM(F103:F104)</f>
        <v>2983.900000000001</v>
      </c>
      <c r="G102" s="120" t="s">
        <v>323</v>
      </c>
      <c r="H102" s="64">
        <v>8385</v>
      </c>
      <c r="I102" s="64">
        <v>3000</v>
      </c>
      <c r="J102" s="64">
        <v>0</v>
      </c>
      <c r="K102" s="64">
        <v>0</v>
      </c>
      <c r="L102" s="64">
        <v>0</v>
      </c>
      <c r="M102" s="64">
        <v>0</v>
      </c>
      <c r="N102" s="64">
        <v>2203</v>
      </c>
      <c r="O102" s="64">
        <v>0</v>
      </c>
      <c r="P102" s="64">
        <v>2983.900000000001</v>
      </c>
      <c r="Q102" s="64">
        <v>0</v>
      </c>
      <c r="R102" s="64">
        <v>198.10000000000002</v>
      </c>
      <c r="S102" s="64">
        <v>0</v>
      </c>
      <c r="T102" s="64">
        <v>0</v>
      </c>
    </row>
    <row r="103" spans="1:20" s="79" customFormat="1" ht="49.5" customHeight="1">
      <c r="A103" s="57" t="s">
        <v>164</v>
      </c>
      <c r="B103" s="132" t="s">
        <v>276</v>
      </c>
      <c r="C103" s="59"/>
      <c r="D103" s="60"/>
      <c r="E103" s="60" t="s">
        <v>263</v>
      </c>
      <c r="F103" s="60">
        <f>P103</f>
        <v>2022.000000000001</v>
      </c>
      <c r="G103" s="60" t="s">
        <v>239</v>
      </c>
      <c r="H103" s="60">
        <v>6225.000000000001</v>
      </c>
      <c r="I103" s="60">
        <v>2000</v>
      </c>
      <c r="J103" s="60"/>
      <c r="K103" s="60"/>
      <c r="L103" s="60"/>
      <c r="M103" s="60"/>
      <c r="N103" s="60">
        <v>2203</v>
      </c>
      <c r="O103" s="60"/>
      <c r="P103" s="60">
        <v>2022.000000000001</v>
      </c>
      <c r="Q103" s="60"/>
      <c r="R103" s="60"/>
      <c r="S103" s="60"/>
      <c r="T103" s="57"/>
    </row>
    <row r="104" spans="1:20" s="79" customFormat="1" ht="45.75" customHeight="1">
      <c r="A104" s="57" t="s">
        <v>164</v>
      </c>
      <c r="B104" s="132" t="s">
        <v>277</v>
      </c>
      <c r="C104" s="59"/>
      <c r="D104" s="60"/>
      <c r="E104" s="60" t="s">
        <v>263</v>
      </c>
      <c r="F104" s="60">
        <f>P104</f>
        <v>961.9</v>
      </c>
      <c r="G104" s="60" t="s">
        <v>252</v>
      </c>
      <c r="H104" s="60">
        <v>2160</v>
      </c>
      <c r="I104" s="60">
        <v>1000</v>
      </c>
      <c r="J104" s="60"/>
      <c r="K104" s="60"/>
      <c r="L104" s="60"/>
      <c r="M104" s="60"/>
      <c r="N104" s="60"/>
      <c r="O104" s="60"/>
      <c r="P104" s="60">
        <v>961.9</v>
      </c>
      <c r="Q104" s="60"/>
      <c r="R104" s="60">
        <v>198.10000000000002</v>
      </c>
      <c r="S104" s="60"/>
      <c r="T104" s="57"/>
    </row>
    <row r="105" spans="1:20" s="79" customFormat="1" ht="24.75" customHeight="1" hidden="1">
      <c r="A105" s="11"/>
      <c r="B105" s="133"/>
      <c r="C105" s="28"/>
      <c r="D105" s="29"/>
      <c r="E105" s="29"/>
      <c r="F105" s="29"/>
      <c r="G105" s="29"/>
      <c r="H105" s="29"/>
      <c r="I105" s="29"/>
      <c r="J105" s="29"/>
      <c r="K105" s="29"/>
      <c r="L105" s="29"/>
      <c r="M105" s="29"/>
      <c r="N105" s="29"/>
      <c r="O105" s="29"/>
      <c r="P105" s="29"/>
      <c r="Q105" s="29"/>
      <c r="R105" s="29"/>
      <c r="S105" s="29"/>
      <c r="T105" s="11"/>
    </row>
    <row r="106" spans="1:20" s="79" customFormat="1" ht="24.75" customHeight="1" hidden="1">
      <c r="A106" s="11"/>
      <c r="B106" s="133"/>
      <c r="C106" s="28"/>
      <c r="D106" s="29"/>
      <c r="E106" s="29"/>
      <c r="F106" s="29"/>
      <c r="G106" s="29"/>
      <c r="H106" s="29"/>
      <c r="I106" s="29"/>
      <c r="J106" s="29"/>
      <c r="K106" s="29"/>
      <c r="L106" s="29"/>
      <c r="M106" s="29"/>
      <c r="N106" s="29"/>
      <c r="O106" s="29"/>
      <c r="P106" s="29"/>
      <c r="Q106" s="29"/>
      <c r="R106" s="29"/>
      <c r="S106" s="29"/>
      <c r="T106" s="11"/>
    </row>
    <row r="107" spans="1:20" s="79" customFormat="1" ht="24.75" customHeight="1" hidden="1">
      <c r="A107" s="11"/>
      <c r="B107" s="133"/>
      <c r="C107" s="28"/>
      <c r="D107" s="29"/>
      <c r="E107" s="29"/>
      <c r="F107" s="29"/>
      <c r="G107" s="29"/>
      <c r="H107" s="29"/>
      <c r="I107" s="29"/>
      <c r="J107" s="29"/>
      <c r="K107" s="29"/>
      <c r="L107" s="29"/>
      <c r="M107" s="29"/>
      <c r="N107" s="29"/>
      <c r="O107" s="29"/>
      <c r="P107" s="29"/>
      <c r="Q107" s="29"/>
      <c r="R107" s="29"/>
      <c r="S107" s="29"/>
      <c r="T107" s="11"/>
    </row>
    <row r="108" spans="1:20" s="79" customFormat="1" ht="24.75" customHeight="1" hidden="1">
      <c r="A108" s="11"/>
      <c r="B108" s="133"/>
      <c r="C108" s="28"/>
      <c r="D108" s="29"/>
      <c r="E108" s="29"/>
      <c r="F108" s="29"/>
      <c r="G108" s="29"/>
      <c r="H108" s="29"/>
      <c r="I108" s="29"/>
      <c r="J108" s="29"/>
      <c r="K108" s="29"/>
      <c r="L108" s="29"/>
      <c r="M108" s="29"/>
      <c r="N108" s="29"/>
      <c r="O108" s="29"/>
      <c r="P108" s="29"/>
      <c r="Q108" s="29"/>
      <c r="R108" s="29"/>
      <c r="S108" s="29"/>
      <c r="T108" s="11"/>
    </row>
    <row r="109" spans="1:20" s="79" customFormat="1" ht="24.75" customHeight="1" hidden="1">
      <c r="A109" s="11"/>
      <c r="B109" s="133"/>
      <c r="C109" s="28"/>
      <c r="D109" s="29"/>
      <c r="E109" s="29"/>
      <c r="F109" s="29"/>
      <c r="G109" s="29"/>
      <c r="H109" s="29"/>
      <c r="I109" s="29"/>
      <c r="J109" s="29"/>
      <c r="K109" s="29"/>
      <c r="L109" s="29"/>
      <c r="M109" s="29"/>
      <c r="N109" s="29"/>
      <c r="O109" s="29"/>
      <c r="P109" s="29"/>
      <c r="Q109" s="29"/>
      <c r="R109" s="29"/>
      <c r="S109" s="29"/>
      <c r="T109" s="11"/>
    </row>
    <row r="110" spans="1:20" s="79" customFormat="1" ht="12.75" hidden="1">
      <c r="A110" s="11"/>
      <c r="B110" s="133"/>
      <c r="C110" s="28"/>
      <c r="D110" s="29"/>
      <c r="E110" s="29"/>
      <c r="F110" s="29"/>
      <c r="G110" s="29"/>
      <c r="H110" s="29"/>
      <c r="I110" s="29"/>
      <c r="J110" s="29"/>
      <c r="K110" s="29"/>
      <c r="L110" s="29"/>
      <c r="M110" s="29"/>
      <c r="N110" s="29"/>
      <c r="O110" s="29"/>
      <c r="P110" s="29"/>
      <c r="Q110" s="29"/>
      <c r="R110" s="29"/>
      <c r="S110" s="29"/>
      <c r="T110" s="11"/>
    </row>
    <row r="111" spans="1:20" s="79" customFormat="1" ht="12.75" hidden="1">
      <c r="A111" s="11"/>
      <c r="B111" s="133"/>
      <c r="C111" s="28"/>
      <c r="D111" s="29"/>
      <c r="E111" s="29"/>
      <c r="F111" s="29"/>
      <c r="G111" s="29"/>
      <c r="H111" s="29"/>
      <c r="I111" s="29"/>
      <c r="J111" s="29"/>
      <c r="K111" s="29"/>
      <c r="L111" s="29"/>
      <c r="M111" s="29"/>
      <c r="N111" s="29"/>
      <c r="O111" s="29"/>
      <c r="P111" s="29"/>
      <c r="Q111" s="29"/>
      <c r="R111" s="29"/>
      <c r="S111" s="29"/>
      <c r="T111" s="11"/>
    </row>
    <row r="112" spans="1:20" s="79" customFormat="1" ht="12.75" hidden="1">
      <c r="A112" s="11"/>
      <c r="B112" s="133"/>
      <c r="C112" s="28"/>
      <c r="D112" s="29"/>
      <c r="E112" s="29"/>
      <c r="F112" s="29"/>
      <c r="G112" s="29"/>
      <c r="H112" s="29"/>
      <c r="I112" s="29"/>
      <c r="J112" s="29"/>
      <c r="K112" s="29"/>
      <c r="L112" s="29"/>
      <c r="M112" s="29"/>
      <c r="N112" s="29"/>
      <c r="O112" s="29"/>
      <c r="P112" s="29"/>
      <c r="Q112" s="29"/>
      <c r="R112" s="29"/>
      <c r="S112" s="29"/>
      <c r="T112" s="11"/>
    </row>
    <row r="113" spans="1:20" s="79" customFormat="1" ht="12.75" hidden="1">
      <c r="A113" s="11"/>
      <c r="B113" s="133"/>
      <c r="C113" s="28"/>
      <c r="D113" s="29"/>
      <c r="E113" s="29"/>
      <c r="F113" s="29"/>
      <c r="G113" s="29"/>
      <c r="H113" s="29"/>
      <c r="I113" s="29"/>
      <c r="J113" s="29"/>
      <c r="K113" s="29"/>
      <c r="L113" s="29"/>
      <c r="M113" s="29"/>
      <c r="N113" s="29"/>
      <c r="O113" s="29"/>
      <c r="P113" s="29"/>
      <c r="Q113" s="29"/>
      <c r="R113" s="29"/>
      <c r="S113" s="29"/>
      <c r="T113" s="11"/>
    </row>
    <row r="114" spans="1:20" s="79" customFormat="1" ht="12.75" hidden="1">
      <c r="A114" s="11"/>
      <c r="B114" s="133"/>
      <c r="C114" s="28"/>
      <c r="D114" s="29"/>
      <c r="E114" s="29"/>
      <c r="F114" s="29"/>
      <c r="G114" s="29"/>
      <c r="H114" s="29"/>
      <c r="I114" s="29"/>
      <c r="J114" s="29"/>
      <c r="K114" s="29"/>
      <c r="L114" s="29"/>
      <c r="M114" s="29"/>
      <c r="N114" s="29"/>
      <c r="O114" s="29"/>
      <c r="P114" s="29"/>
      <c r="Q114" s="29"/>
      <c r="R114" s="29"/>
      <c r="S114" s="29"/>
      <c r="T114" s="11"/>
    </row>
    <row r="115" spans="1:20" s="79" customFormat="1" ht="12.75" hidden="1">
      <c r="A115" s="11"/>
      <c r="B115" s="133"/>
      <c r="C115" s="28"/>
      <c r="D115" s="29"/>
      <c r="E115" s="29"/>
      <c r="F115" s="29"/>
      <c r="G115" s="29"/>
      <c r="H115" s="29"/>
      <c r="I115" s="29"/>
      <c r="J115" s="29"/>
      <c r="K115" s="29"/>
      <c r="L115" s="29"/>
      <c r="M115" s="29"/>
      <c r="N115" s="29"/>
      <c r="O115" s="29"/>
      <c r="P115" s="29"/>
      <c r="Q115" s="29"/>
      <c r="R115" s="29"/>
      <c r="S115" s="29"/>
      <c r="T115" s="11"/>
    </row>
    <row r="116" spans="1:20" s="79" customFormat="1" ht="12.75" hidden="1">
      <c r="A116" s="11"/>
      <c r="B116" s="133"/>
      <c r="C116" s="28"/>
      <c r="D116" s="29"/>
      <c r="E116" s="29"/>
      <c r="F116" s="29"/>
      <c r="G116" s="29"/>
      <c r="H116" s="29"/>
      <c r="I116" s="29"/>
      <c r="J116" s="29"/>
      <c r="K116" s="29"/>
      <c r="L116" s="29"/>
      <c r="M116" s="29"/>
      <c r="N116" s="29"/>
      <c r="O116" s="29"/>
      <c r="P116" s="29"/>
      <c r="Q116" s="29"/>
      <c r="R116" s="29"/>
      <c r="S116" s="29"/>
      <c r="T116" s="11"/>
    </row>
    <row r="117" spans="1:20" s="79" customFormat="1" ht="12.75" hidden="1">
      <c r="A117" s="11"/>
      <c r="B117" s="133"/>
      <c r="C117" s="28"/>
      <c r="D117" s="29"/>
      <c r="E117" s="29"/>
      <c r="F117" s="29"/>
      <c r="G117" s="29"/>
      <c r="H117" s="29"/>
      <c r="I117" s="29"/>
      <c r="J117" s="29"/>
      <c r="K117" s="29"/>
      <c r="L117" s="29"/>
      <c r="M117" s="29"/>
      <c r="N117" s="29"/>
      <c r="O117" s="29"/>
      <c r="P117" s="29"/>
      <c r="Q117" s="29"/>
      <c r="R117" s="29"/>
      <c r="S117" s="29"/>
      <c r="T117" s="11"/>
    </row>
    <row r="118" spans="1:20" s="79" customFormat="1" ht="12.75" hidden="1">
      <c r="A118" s="11"/>
      <c r="B118" s="133"/>
      <c r="C118" s="28"/>
      <c r="D118" s="29"/>
      <c r="E118" s="29"/>
      <c r="F118" s="29"/>
      <c r="G118" s="29"/>
      <c r="H118" s="29"/>
      <c r="I118" s="29"/>
      <c r="J118" s="29"/>
      <c r="K118" s="29"/>
      <c r="L118" s="29"/>
      <c r="M118" s="29"/>
      <c r="N118" s="29"/>
      <c r="O118" s="29"/>
      <c r="P118" s="29"/>
      <c r="Q118" s="29"/>
      <c r="R118" s="29"/>
      <c r="S118" s="29"/>
      <c r="T118" s="11"/>
    </row>
    <row r="119" spans="1:20" s="79" customFormat="1" ht="12.75" hidden="1">
      <c r="A119" s="11"/>
      <c r="B119" s="133"/>
      <c r="C119" s="28"/>
      <c r="D119" s="29"/>
      <c r="E119" s="29"/>
      <c r="F119" s="29"/>
      <c r="G119" s="29"/>
      <c r="H119" s="29"/>
      <c r="I119" s="29"/>
      <c r="J119" s="29"/>
      <c r="K119" s="29"/>
      <c r="L119" s="29"/>
      <c r="M119" s="29"/>
      <c r="N119" s="29"/>
      <c r="O119" s="29"/>
      <c r="P119" s="29"/>
      <c r="Q119" s="29"/>
      <c r="R119" s="29"/>
      <c r="S119" s="29"/>
      <c r="T119" s="11"/>
    </row>
    <row r="120" spans="1:20" s="79" customFormat="1" ht="12.75" hidden="1">
      <c r="A120" s="11"/>
      <c r="B120" s="133"/>
      <c r="C120" s="28"/>
      <c r="D120" s="29"/>
      <c r="E120" s="29"/>
      <c r="F120" s="29"/>
      <c r="G120" s="29"/>
      <c r="H120" s="29"/>
      <c r="I120" s="29"/>
      <c r="J120" s="29"/>
      <c r="K120" s="29"/>
      <c r="L120" s="29"/>
      <c r="M120" s="29"/>
      <c r="N120" s="29"/>
      <c r="O120" s="29"/>
      <c r="P120" s="29"/>
      <c r="Q120" s="29"/>
      <c r="R120" s="29"/>
      <c r="S120" s="29"/>
      <c r="T120" s="11"/>
    </row>
    <row r="121" spans="1:20" s="79" customFormat="1" ht="12.75" hidden="1">
      <c r="A121" s="11"/>
      <c r="B121" s="133"/>
      <c r="C121" s="28"/>
      <c r="D121" s="29"/>
      <c r="E121" s="29"/>
      <c r="F121" s="29"/>
      <c r="G121" s="29"/>
      <c r="H121" s="29"/>
      <c r="I121" s="29"/>
      <c r="J121" s="29"/>
      <c r="K121" s="29"/>
      <c r="L121" s="29"/>
      <c r="M121" s="29"/>
      <c r="N121" s="29"/>
      <c r="O121" s="29"/>
      <c r="P121" s="29"/>
      <c r="Q121" s="29"/>
      <c r="R121" s="29"/>
      <c r="S121" s="29"/>
      <c r="T121" s="11"/>
    </row>
    <row r="122" spans="1:20" s="79" customFormat="1" ht="12.75" hidden="1">
      <c r="A122" s="11"/>
      <c r="B122" s="133"/>
      <c r="C122" s="28"/>
      <c r="D122" s="29"/>
      <c r="E122" s="29"/>
      <c r="F122" s="29"/>
      <c r="G122" s="29"/>
      <c r="H122" s="29"/>
      <c r="I122" s="29"/>
      <c r="J122" s="29"/>
      <c r="K122" s="29"/>
      <c r="L122" s="29"/>
      <c r="M122" s="29"/>
      <c r="N122" s="29"/>
      <c r="O122" s="29"/>
      <c r="P122" s="29"/>
      <c r="Q122" s="29"/>
      <c r="R122" s="29"/>
      <c r="S122" s="29"/>
      <c r="T122" s="11"/>
    </row>
    <row r="123" spans="1:20" s="77" customFormat="1" ht="27.75" customHeight="1">
      <c r="A123" s="27">
        <v>4</v>
      </c>
      <c r="B123" s="134" t="s">
        <v>5</v>
      </c>
      <c r="C123" s="26"/>
      <c r="D123" s="30"/>
      <c r="E123" s="109">
        <v>1</v>
      </c>
      <c r="F123" s="30">
        <f>F124</f>
        <v>2983.8999999999996</v>
      </c>
      <c r="G123" s="158" t="s">
        <v>325</v>
      </c>
      <c r="H123" s="30">
        <v>0</v>
      </c>
      <c r="I123" s="30">
        <v>0</v>
      </c>
      <c r="J123" s="30">
        <v>0</v>
      </c>
      <c r="K123" s="30">
        <v>0</v>
      </c>
      <c r="L123" s="30">
        <v>8557</v>
      </c>
      <c r="M123" s="30">
        <v>5573.1</v>
      </c>
      <c r="N123" s="30">
        <v>0</v>
      </c>
      <c r="O123" s="30">
        <v>0</v>
      </c>
      <c r="P123" s="30">
        <v>0</v>
      </c>
      <c r="Q123" s="30">
        <v>2983.8999999999996</v>
      </c>
      <c r="R123" s="30">
        <v>0</v>
      </c>
      <c r="S123" s="30">
        <v>0</v>
      </c>
      <c r="T123" s="30">
        <v>0</v>
      </c>
    </row>
    <row r="124" spans="1:20" s="79" customFormat="1" ht="71.25" customHeight="1">
      <c r="A124" s="11" t="s">
        <v>164</v>
      </c>
      <c r="B124" s="133" t="s">
        <v>278</v>
      </c>
      <c r="C124" s="28"/>
      <c r="D124" s="29"/>
      <c r="E124" s="60" t="s">
        <v>263</v>
      </c>
      <c r="F124" s="29">
        <f>Q124</f>
        <v>2983.8999999999996</v>
      </c>
      <c r="G124" s="29" t="s">
        <v>249</v>
      </c>
      <c r="H124" s="29"/>
      <c r="I124" s="29"/>
      <c r="J124" s="29"/>
      <c r="K124" s="29"/>
      <c r="L124" s="29">
        <v>8557</v>
      </c>
      <c r="M124" s="29">
        <v>5573.1</v>
      </c>
      <c r="N124" s="29"/>
      <c r="O124" s="29"/>
      <c r="P124" s="29"/>
      <c r="Q124" s="29">
        <v>2983.8999999999996</v>
      </c>
      <c r="R124" s="29"/>
      <c r="S124" s="29"/>
      <c r="T124" s="11"/>
    </row>
    <row r="125" spans="1:20" s="77" customFormat="1" ht="21.75" customHeight="1">
      <c r="A125" s="27">
        <v>5</v>
      </c>
      <c r="B125" s="134" t="s">
        <v>111</v>
      </c>
      <c r="C125" s="26"/>
      <c r="D125" s="30"/>
      <c r="E125" s="109">
        <v>1</v>
      </c>
      <c r="F125" s="30">
        <f>F126</f>
        <v>2983.9</v>
      </c>
      <c r="G125" s="120" t="s">
        <v>287</v>
      </c>
      <c r="H125" s="30">
        <v>0</v>
      </c>
      <c r="I125" s="30">
        <v>0</v>
      </c>
      <c r="J125" s="30">
        <v>0</v>
      </c>
      <c r="K125" s="30">
        <v>0</v>
      </c>
      <c r="L125" s="30">
        <v>7023</v>
      </c>
      <c r="M125" s="30">
        <v>4039.1</v>
      </c>
      <c r="N125" s="30">
        <v>0</v>
      </c>
      <c r="O125" s="30">
        <v>0</v>
      </c>
      <c r="P125" s="30">
        <v>0</v>
      </c>
      <c r="Q125" s="30">
        <v>2983.9</v>
      </c>
      <c r="R125" s="30">
        <v>0</v>
      </c>
      <c r="S125" s="30"/>
      <c r="T125" s="27"/>
    </row>
    <row r="126" spans="1:20" s="79" customFormat="1" ht="45.75" customHeight="1">
      <c r="A126" s="11" t="s">
        <v>164</v>
      </c>
      <c r="B126" s="133" t="s">
        <v>208</v>
      </c>
      <c r="C126" s="28"/>
      <c r="D126" s="29"/>
      <c r="E126" s="60" t="s">
        <v>263</v>
      </c>
      <c r="F126" s="29">
        <f>Q126</f>
        <v>2983.9</v>
      </c>
      <c r="G126" s="29" t="s">
        <v>249</v>
      </c>
      <c r="H126" s="29"/>
      <c r="I126" s="29"/>
      <c r="J126" s="29"/>
      <c r="K126" s="29"/>
      <c r="L126" s="29">
        <v>7023</v>
      </c>
      <c r="M126" s="29">
        <v>4039.1</v>
      </c>
      <c r="N126" s="29"/>
      <c r="O126" s="29"/>
      <c r="P126" s="29"/>
      <c r="Q126" s="29">
        <v>2983.9</v>
      </c>
      <c r="R126" s="29"/>
      <c r="S126" s="29"/>
      <c r="T126" s="11"/>
    </row>
    <row r="127" spans="1:20" s="74" customFormat="1" ht="19.5" customHeight="1">
      <c r="A127" s="157" t="s">
        <v>113</v>
      </c>
      <c r="B127" s="135" t="s">
        <v>115</v>
      </c>
      <c r="C127" s="68">
        <v>5</v>
      </c>
      <c r="D127" s="69">
        <v>5388.837209302326</v>
      </c>
      <c r="E127" s="114">
        <f>E128</f>
        <v>1</v>
      </c>
      <c r="F127" s="69">
        <f>F128</f>
        <v>2538</v>
      </c>
      <c r="G127" s="69"/>
      <c r="H127" s="69">
        <v>7800</v>
      </c>
      <c r="I127" s="69">
        <v>2340</v>
      </c>
      <c r="J127" s="69">
        <v>0</v>
      </c>
      <c r="K127" s="69">
        <v>0</v>
      </c>
      <c r="L127" s="69">
        <v>0</v>
      </c>
      <c r="M127" s="69">
        <v>0</v>
      </c>
      <c r="N127" s="69">
        <v>868</v>
      </c>
      <c r="O127" s="69">
        <v>0</v>
      </c>
      <c r="P127" s="69">
        <v>2538</v>
      </c>
      <c r="Q127" s="69">
        <v>0</v>
      </c>
      <c r="R127" s="69">
        <v>2054</v>
      </c>
      <c r="S127" s="69"/>
      <c r="T127" s="157" t="s">
        <v>83</v>
      </c>
    </row>
    <row r="128" spans="1:20" s="77" customFormat="1" ht="19.5" customHeight="1">
      <c r="A128" s="27">
        <v>1</v>
      </c>
      <c r="B128" s="134" t="s">
        <v>1</v>
      </c>
      <c r="C128" s="26"/>
      <c r="D128" s="30"/>
      <c r="E128" s="109">
        <v>1</v>
      </c>
      <c r="F128" s="30">
        <f>F129</f>
        <v>2538</v>
      </c>
      <c r="G128" s="120" t="s">
        <v>287</v>
      </c>
      <c r="H128" s="30">
        <v>7800</v>
      </c>
      <c r="I128" s="30">
        <v>2340</v>
      </c>
      <c r="J128" s="30">
        <v>0</v>
      </c>
      <c r="K128" s="30">
        <v>0</v>
      </c>
      <c r="L128" s="30">
        <v>0</v>
      </c>
      <c r="M128" s="30">
        <v>0</v>
      </c>
      <c r="N128" s="30">
        <v>868</v>
      </c>
      <c r="O128" s="30">
        <v>0</v>
      </c>
      <c r="P128" s="30">
        <v>2538</v>
      </c>
      <c r="Q128" s="30">
        <v>0</v>
      </c>
      <c r="R128" s="30">
        <v>2054</v>
      </c>
      <c r="S128" s="30"/>
      <c r="T128" s="27"/>
    </row>
    <row r="129" spans="1:20" s="79" customFormat="1" ht="56.25" customHeight="1">
      <c r="A129" s="11"/>
      <c r="B129" s="133" t="s">
        <v>279</v>
      </c>
      <c r="C129" s="28"/>
      <c r="D129" s="29"/>
      <c r="E129" s="60" t="s">
        <v>263</v>
      </c>
      <c r="F129" s="29">
        <f>P129</f>
        <v>2538</v>
      </c>
      <c r="G129" s="29" t="s">
        <v>253</v>
      </c>
      <c r="H129" s="100">
        <v>7800</v>
      </c>
      <c r="I129" s="29">
        <v>2340</v>
      </c>
      <c r="J129" s="29"/>
      <c r="K129" s="29"/>
      <c r="L129" s="29"/>
      <c r="M129" s="29"/>
      <c r="N129" s="29">
        <v>868</v>
      </c>
      <c r="O129" s="29"/>
      <c r="P129" s="29">
        <v>2538</v>
      </c>
      <c r="Q129" s="29"/>
      <c r="R129" s="29">
        <v>2054</v>
      </c>
      <c r="S129" s="29"/>
      <c r="T129" s="11"/>
    </row>
    <row r="130" spans="1:20" s="79" customFormat="1" ht="69.75" customHeight="1" hidden="1">
      <c r="A130" s="96"/>
      <c r="B130" s="97"/>
      <c r="C130" s="98"/>
      <c r="D130" s="99"/>
      <c r="E130" s="99"/>
      <c r="F130" s="99"/>
      <c r="G130" s="99"/>
      <c r="H130" s="99"/>
      <c r="I130" s="99"/>
      <c r="J130" s="99"/>
      <c r="K130" s="99"/>
      <c r="L130" s="99"/>
      <c r="M130" s="99"/>
      <c r="N130" s="99"/>
      <c r="O130" s="99"/>
      <c r="P130" s="99"/>
      <c r="Q130" s="99"/>
      <c r="R130" s="99"/>
      <c r="S130" s="99"/>
      <c r="T130" s="96"/>
    </row>
    <row r="131" spans="1:20" s="79" customFormat="1" ht="69.75" customHeight="1" hidden="1">
      <c r="A131" s="96"/>
      <c r="B131" s="97"/>
      <c r="C131" s="98"/>
      <c r="D131" s="99"/>
      <c r="E131" s="99"/>
      <c r="F131" s="99"/>
      <c r="G131" s="99"/>
      <c r="H131" s="99"/>
      <c r="I131" s="99"/>
      <c r="J131" s="99"/>
      <c r="K131" s="99"/>
      <c r="L131" s="99"/>
      <c r="M131" s="99"/>
      <c r="N131" s="99"/>
      <c r="O131" s="99"/>
      <c r="P131" s="99"/>
      <c r="Q131" s="99"/>
      <c r="R131" s="99"/>
      <c r="S131" s="99"/>
      <c r="T131" s="96"/>
    </row>
    <row r="132" spans="21:26" ht="12.75" hidden="1">
      <c r="U132" s="33" t="s">
        <v>156</v>
      </c>
      <c r="V132" s="34" t="s">
        <v>128</v>
      </c>
      <c r="W132" s="34" t="s">
        <v>144</v>
      </c>
      <c r="X132" s="33" t="s">
        <v>145</v>
      </c>
      <c r="Y132" s="32"/>
      <c r="Z132" s="32"/>
    </row>
    <row r="133" spans="21:26" ht="12.75" hidden="1">
      <c r="U133" s="33" t="s">
        <v>129</v>
      </c>
      <c r="V133" s="35">
        <v>2538</v>
      </c>
      <c r="W133" s="35">
        <v>187</v>
      </c>
      <c r="X133" s="36">
        <v>2351</v>
      </c>
      <c r="Y133" s="32"/>
      <c r="Z133" s="32"/>
    </row>
    <row r="134" spans="21:26" ht="12.75" hidden="1">
      <c r="U134" s="33" t="s">
        <v>130</v>
      </c>
      <c r="V134" s="35">
        <v>3102</v>
      </c>
      <c r="W134" s="35">
        <v>3102</v>
      </c>
      <c r="X134" s="36">
        <v>0</v>
      </c>
      <c r="Y134" s="32"/>
      <c r="Z134" s="32"/>
    </row>
    <row r="135" spans="21:26" ht="12.75" hidden="1">
      <c r="U135" s="33" t="s">
        <v>131</v>
      </c>
      <c r="V135" s="35">
        <v>3102</v>
      </c>
      <c r="W135" s="35">
        <v>3102</v>
      </c>
      <c r="X135" s="36">
        <v>0</v>
      </c>
      <c r="Y135" s="32"/>
      <c r="Z135" s="32"/>
    </row>
    <row r="136" spans="21:26" ht="12.75" hidden="1">
      <c r="U136" s="33" t="s">
        <v>132</v>
      </c>
      <c r="V136" s="35">
        <v>3102</v>
      </c>
      <c r="W136" s="35">
        <v>3102</v>
      </c>
      <c r="X136" s="36">
        <v>0</v>
      </c>
      <c r="Y136" s="32"/>
      <c r="Z136" s="32"/>
    </row>
    <row r="137" spans="21:26" ht="12.75" hidden="1">
      <c r="U137" s="33" t="s">
        <v>133</v>
      </c>
      <c r="V137" s="35">
        <v>3666</v>
      </c>
      <c r="W137" s="35">
        <v>3232</v>
      </c>
      <c r="X137" s="36">
        <v>434</v>
      </c>
      <c r="Y137" s="32"/>
      <c r="Z137" s="32"/>
    </row>
    <row r="138" spans="21:26" ht="12.75" hidden="1">
      <c r="U138" s="34" t="s">
        <v>134</v>
      </c>
      <c r="V138" s="35">
        <v>3666</v>
      </c>
      <c r="W138" s="35">
        <v>3666</v>
      </c>
      <c r="X138" s="36">
        <v>0</v>
      </c>
      <c r="Y138" s="32"/>
      <c r="Z138" s="32"/>
    </row>
    <row r="139" spans="21:26" ht="12.75" hidden="1">
      <c r="U139" s="33" t="s">
        <v>135</v>
      </c>
      <c r="V139" s="35">
        <v>3666</v>
      </c>
      <c r="W139" s="35">
        <v>3666</v>
      </c>
      <c r="X139" s="36">
        <v>0</v>
      </c>
      <c r="Y139" s="32"/>
      <c r="Z139" s="32"/>
    </row>
    <row r="140" spans="21:26" ht="12.75" hidden="1">
      <c r="U140" s="33" t="s">
        <v>136</v>
      </c>
      <c r="V140" s="33">
        <v>3442.6</v>
      </c>
      <c r="W140" s="33">
        <v>3442.6</v>
      </c>
      <c r="X140" s="36">
        <v>0</v>
      </c>
      <c r="Y140" s="32"/>
      <c r="Z140" s="32"/>
    </row>
    <row r="141" spans="21:26" ht="12.75" hidden="1">
      <c r="U141" s="33" t="s">
        <v>137</v>
      </c>
      <c r="V141" s="33">
        <v>3442.6</v>
      </c>
      <c r="W141" s="33">
        <v>3442.6</v>
      </c>
      <c r="X141" s="36">
        <v>0</v>
      </c>
      <c r="Y141" s="32"/>
      <c r="Z141" s="32"/>
    </row>
    <row r="142" spans="21:26" ht="12.75" hidden="1">
      <c r="U142" s="33" t="s">
        <v>138</v>
      </c>
      <c r="V142" s="33">
        <v>3442.6</v>
      </c>
      <c r="W142" s="33">
        <v>3097</v>
      </c>
      <c r="X142" s="36">
        <v>345.5999999999999</v>
      </c>
      <c r="Y142" s="32"/>
      <c r="Z142" s="32"/>
    </row>
    <row r="143" spans="21:26" ht="12.75" hidden="1">
      <c r="U143" s="33" t="s">
        <v>139</v>
      </c>
      <c r="V143" s="33">
        <v>3442.6</v>
      </c>
      <c r="W143" s="33">
        <v>732</v>
      </c>
      <c r="X143" s="36">
        <v>2710.6</v>
      </c>
      <c r="Y143" s="32"/>
      <c r="Z143" s="32"/>
    </row>
    <row r="144" spans="21:26" ht="12.75" hidden="1">
      <c r="U144" s="33" t="s">
        <v>140</v>
      </c>
      <c r="V144" s="33">
        <v>2983.9</v>
      </c>
      <c r="W144" s="33">
        <v>2983.9</v>
      </c>
      <c r="X144" s="36">
        <v>0</v>
      </c>
      <c r="Y144" s="32"/>
      <c r="Z144" s="32"/>
    </row>
    <row r="145" spans="21:26" ht="12.75" hidden="1">
      <c r="U145" s="33" t="s">
        <v>141</v>
      </c>
      <c r="V145" s="33">
        <v>2983.9</v>
      </c>
      <c r="W145" s="33">
        <v>219</v>
      </c>
      <c r="X145" s="36">
        <v>2764.9</v>
      </c>
      <c r="Y145" s="32"/>
      <c r="Z145" s="32"/>
    </row>
    <row r="146" spans="21:26" ht="12.75" hidden="1">
      <c r="U146" s="33" t="s">
        <v>142</v>
      </c>
      <c r="V146" s="33">
        <v>2983.9</v>
      </c>
      <c r="W146" s="33">
        <v>2983.9</v>
      </c>
      <c r="X146" s="36">
        <v>0</v>
      </c>
      <c r="Y146" s="32"/>
      <c r="Z146" s="32"/>
    </row>
    <row r="147" spans="21:26" ht="12.75" hidden="1">
      <c r="U147" s="33" t="s">
        <v>143</v>
      </c>
      <c r="V147" s="33">
        <v>2538</v>
      </c>
      <c r="W147" s="33">
        <v>2538</v>
      </c>
      <c r="X147" s="36">
        <v>0</v>
      </c>
      <c r="Y147" s="32"/>
      <c r="Z147" s="32"/>
    </row>
    <row r="148" spans="21:26" ht="12.75" hidden="1">
      <c r="U148" s="33" t="s">
        <v>153</v>
      </c>
      <c r="V148" s="33">
        <v>48102.1</v>
      </c>
      <c r="W148" s="33">
        <v>39496</v>
      </c>
      <c r="X148" s="33">
        <v>8606.1</v>
      </c>
      <c r="Y148" s="32"/>
      <c r="Z148" s="32"/>
    </row>
    <row r="149" spans="21:26" ht="12.75" hidden="1">
      <c r="U149" s="163" t="s">
        <v>152</v>
      </c>
      <c r="V149" s="164"/>
      <c r="W149" s="165"/>
      <c r="X149" s="33">
        <v>8606.1</v>
      </c>
      <c r="Y149" s="32"/>
      <c r="Z149" s="32"/>
    </row>
    <row r="150" spans="21:26" ht="12.75" hidden="1">
      <c r="U150" s="32"/>
      <c r="V150" s="32"/>
      <c r="W150" s="32"/>
      <c r="X150" s="37"/>
      <c r="Y150" s="32"/>
      <c r="Z150" s="32"/>
    </row>
    <row r="151" spans="21:26" ht="12.75" hidden="1">
      <c r="U151" s="32"/>
      <c r="V151" s="32"/>
      <c r="W151" s="32"/>
      <c r="X151" s="32">
        <v>56015</v>
      </c>
      <c r="Y151" s="32" t="s">
        <v>154</v>
      </c>
      <c r="Z151" s="32"/>
    </row>
    <row r="152" spans="21:26" ht="12.75" hidden="1">
      <c r="U152" s="166" t="s">
        <v>147</v>
      </c>
      <c r="V152" s="166"/>
      <c r="W152" s="166"/>
      <c r="X152" s="32">
        <v>56015</v>
      </c>
      <c r="Y152" s="32"/>
      <c r="Z152" s="32"/>
    </row>
    <row r="153" spans="21:26" ht="12.75" hidden="1">
      <c r="U153" s="38" t="s">
        <v>146</v>
      </c>
      <c r="V153" s="33">
        <v>3666</v>
      </c>
      <c r="W153" s="167" t="s">
        <v>151</v>
      </c>
      <c r="X153" s="32"/>
      <c r="Y153" s="24"/>
      <c r="Z153" s="24"/>
    </row>
    <row r="154" spans="21:26" ht="12.75" hidden="1">
      <c r="U154" s="38" t="s">
        <v>127</v>
      </c>
      <c r="V154" s="33">
        <v>3442.6</v>
      </c>
      <c r="W154" s="167"/>
      <c r="X154" s="32">
        <v>64621.1</v>
      </c>
      <c r="Y154" s="32" t="s">
        <v>155</v>
      </c>
      <c r="Z154" s="24"/>
    </row>
    <row r="155" spans="21:26" ht="12.75" hidden="1">
      <c r="U155" s="38" t="s">
        <v>148</v>
      </c>
      <c r="V155" s="33">
        <v>3442.6</v>
      </c>
      <c r="W155" s="167"/>
      <c r="X155" s="24"/>
      <c r="Y155" s="24"/>
      <c r="Z155" s="24"/>
    </row>
    <row r="156" spans="21:26" ht="12.75" hidden="1">
      <c r="U156" s="38" t="s">
        <v>149</v>
      </c>
      <c r="V156" s="33">
        <v>2983.9</v>
      </c>
      <c r="W156" s="167"/>
      <c r="X156" s="24"/>
      <c r="Y156" s="24"/>
      <c r="Z156" s="24"/>
    </row>
    <row r="157" spans="21:26" ht="12.75" hidden="1">
      <c r="U157" s="38" t="s">
        <v>150</v>
      </c>
      <c r="V157" s="33">
        <v>2983.9</v>
      </c>
      <c r="W157" s="167"/>
      <c r="X157" s="24"/>
      <c r="Y157" s="24"/>
      <c r="Z157" s="24"/>
    </row>
    <row r="158" spans="21:26" ht="12.75" hidden="1">
      <c r="U158" s="38" t="s">
        <v>153</v>
      </c>
      <c r="V158" s="33">
        <v>16519</v>
      </c>
      <c r="W158" s="167"/>
      <c r="X158" s="24"/>
      <c r="Y158" s="24"/>
      <c r="Z158" s="24"/>
    </row>
    <row r="159" ht="12.75" hidden="1"/>
    <row r="160" ht="12.75" hidden="1"/>
    <row r="161" ht="12.75" hidden="1"/>
    <row r="162" ht="12.75" hidden="1"/>
  </sheetData>
  <sheetProtection/>
  <mergeCells count="31">
    <mergeCell ref="W153:W158"/>
    <mergeCell ref="V20:X20"/>
    <mergeCell ref="N5:N7"/>
    <mergeCell ref="V22:X22"/>
    <mergeCell ref="X23:X27"/>
    <mergeCell ref="U149:W149"/>
    <mergeCell ref="P6:P7"/>
    <mergeCell ref="Q6:Q7"/>
    <mergeCell ref="O5:Q5"/>
    <mergeCell ref="O6:O7"/>
    <mergeCell ref="U152:W152"/>
    <mergeCell ref="K5:K7"/>
    <mergeCell ref="R5:R7"/>
    <mergeCell ref="M5:M7"/>
    <mergeCell ref="T5:T7"/>
    <mergeCell ref="E5:E7"/>
    <mergeCell ref="G5:G7"/>
    <mergeCell ref="I5:I7"/>
    <mergeCell ref="H5:H7"/>
    <mergeCell ref="A12:B12"/>
    <mergeCell ref="B5:B7"/>
    <mergeCell ref="J5:J7"/>
    <mergeCell ref="F5:F7"/>
    <mergeCell ref="L5:L7"/>
    <mergeCell ref="C5:D6"/>
    <mergeCell ref="A1:T1"/>
    <mergeCell ref="A2:T2"/>
    <mergeCell ref="A3:T3"/>
    <mergeCell ref="A4:T4"/>
    <mergeCell ref="A5:A7"/>
    <mergeCell ref="S5:S7"/>
  </mergeCells>
  <printOptions/>
  <pageMargins left="0.5" right="0.25" top="0.25" bottom="0.5" header="0" footer="0"/>
  <pageSetup blackAndWhite="1" fitToHeight="6" horizontalDpi="600" verticalDpi="600" orientation="portrait" paperSize="9" scale="85" r:id="rId1"/>
  <headerFooter>
    <oddHeader>&amp;CPage &amp;P</oddHeader>
  </headerFooter>
</worksheet>
</file>

<file path=xl/worksheets/sheet4.xml><?xml version="1.0" encoding="utf-8"?>
<worksheet xmlns="http://schemas.openxmlformats.org/spreadsheetml/2006/main" xmlns:r="http://schemas.openxmlformats.org/officeDocument/2006/relationships">
  <sheetPr>
    <tabColor rgb="FFFF0000"/>
  </sheetPr>
  <dimension ref="A1:AA191"/>
  <sheetViews>
    <sheetView view="pageBreakPreview" zoomScale="160" zoomScaleNormal="160" zoomScaleSheetLayoutView="160" workbookViewId="0" topLeftCell="A3">
      <selection activeCell="E8" sqref="E8"/>
    </sheetView>
  </sheetViews>
  <sheetFormatPr defaultColWidth="9.140625" defaultRowHeight="15"/>
  <cols>
    <col min="1" max="1" width="5.140625" style="25" customWidth="1"/>
    <col min="2" max="2" width="45.7109375" style="25" customWidth="1"/>
    <col min="3" max="3" width="1.7109375" style="25" hidden="1" customWidth="1"/>
    <col min="4" max="4" width="2.421875" style="24" hidden="1" customWidth="1"/>
    <col min="5" max="5" width="9.8515625" style="24" customWidth="1"/>
    <col min="6" max="6" width="10.00390625" style="24" customWidth="1"/>
    <col min="7" max="7" width="28.7109375" style="24" hidden="1" customWidth="1"/>
    <col min="8" max="8" width="10.00390625" style="24" hidden="1" customWidth="1"/>
    <col min="9" max="10" width="9.57421875" style="24" hidden="1" customWidth="1"/>
    <col min="11" max="11" width="10.57421875" style="24" hidden="1" customWidth="1"/>
    <col min="12" max="12" width="9.8515625" style="24" hidden="1" customWidth="1"/>
    <col min="13" max="13" width="10.28125" style="24" hidden="1" customWidth="1"/>
    <col min="14" max="14" width="9.421875" style="24" hidden="1" customWidth="1"/>
    <col min="15" max="15" width="10.8515625" style="24" hidden="1" customWidth="1"/>
    <col min="16" max="16" width="11.00390625" style="24" hidden="1" customWidth="1"/>
    <col min="17" max="18" width="10.7109375" style="24" hidden="1" customWidth="1"/>
    <col min="19" max="19" width="2.421875" style="24" hidden="1" customWidth="1"/>
    <col min="20" max="20" width="23.28125" style="42" customWidth="1"/>
    <col min="21" max="21" width="33.00390625" style="25" customWidth="1"/>
    <col min="22" max="22" width="9.140625" style="25" customWidth="1"/>
    <col min="23" max="23" width="13.140625" style="25" customWidth="1"/>
    <col min="24" max="24" width="17.00390625" style="25" customWidth="1"/>
    <col min="25" max="25" width="14.28125" style="25" customWidth="1"/>
    <col min="26" max="16384" width="9.140625" style="25" customWidth="1"/>
  </cols>
  <sheetData>
    <row r="1" spans="1:20" ht="14.25" customHeight="1">
      <c r="A1" s="180" t="s">
        <v>268</v>
      </c>
      <c r="B1" s="180"/>
      <c r="C1" s="180"/>
      <c r="D1" s="180"/>
      <c r="E1" s="180"/>
      <c r="F1" s="180"/>
      <c r="G1" s="180"/>
      <c r="H1" s="180"/>
      <c r="I1" s="180"/>
      <c r="J1" s="180"/>
      <c r="K1" s="180"/>
      <c r="L1" s="180"/>
      <c r="M1" s="180"/>
      <c r="N1" s="180"/>
      <c r="O1" s="180"/>
      <c r="P1" s="180"/>
      <c r="Q1" s="180"/>
      <c r="R1" s="180"/>
      <c r="S1" s="180"/>
      <c r="T1" s="180"/>
    </row>
    <row r="2" spans="1:26" ht="42.75" customHeight="1">
      <c r="A2" s="181" t="s">
        <v>288</v>
      </c>
      <c r="B2" s="181"/>
      <c r="C2" s="181"/>
      <c r="D2" s="181"/>
      <c r="E2" s="181"/>
      <c r="F2" s="181"/>
      <c r="G2" s="181"/>
      <c r="H2" s="181"/>
      <c r="I2" s="181"/>
      <c r="J2" s="181"/>
      <c r="K2" s="181"/>
      <c r="L2" s="181"/>
      <c r="M2" s="181"/>
      <c r="N2" s="181"/>
      <c r="O2" s="181"/>
      <c r="P2" s="181"/>
      <c r="Q2" s="181"/>
      <c r="R2" s="181"/>
      <c r="S2" s="181"/>
      <c r="T2" s="181"/>
      <c r="U2" s="39"/>
      <c r="V2" s="39"/>
      <c r="W2" s="39"/>
      <c r="X2" s="39"/>
      <c r="Y2" s="39"/>
      <c r="Z2" s="39"/>
    </row>
    <row r="3" spans="1:26" ht="23.25" customHeight="1">
      <c r="A3" s="183" t="str">
        <f>'01.Hoàn trả 21,22'!A3:T3</f>
        <v>(Kèm theo Quyết định số              /QĐ-UBND ngày      tháng 02 năm 2023 của UBND tỉnh)</v>
      </c>
      <c r="B3" s="184"/>
      <c r="C3" s="184"/>
      <c r="D3" s="184"/>
      <c r="E3" s="184"/>
      <c r="F3" s="184"/>
      <c r="G3" s="184"/>
      <c r="H3" s="184"/>
      <c r="I3" s="184"/>
      <c r="J3" s="184"/>
      <c r="K3" s="184"/>
      <c r="L3" s="184"/>
      <c r="M3" s="184"/>
      <c r="N3" s="184"/>
      <c r="O3" s="184"/>
      <c r="P3" s="184"/>
      <c r="Q3" s="184"/>
      <c r="R3" s="184"/>
      <c r="S3" s="184"/>
      <c r="T3" s="184"/>
      <c r="U3" s="39"/>
      <c r="V3" s="39"/>
      <c r="W3" s="39"/>
      <c r="X3" s="39"/>
      <c r="Y3" s="39"/>
      <c r="Z3" s="39"/>
    </row>
    <row r="4" spans="1:26" ht="12.75">
      <c r="A4" s="206" t="s">
        <v>40</v>
      </c>
      <c r="B4" s="206"/>
      <c r="C4" s="206"/>
      <c r="D4" s="206"/>
      <c r="E4" s="206"/>
      <c r="F4" s="206"/>
      <c r="G4" s="206"/>
      <c r="H4" s="206"/>
      <c r="I4" s="206"/>
      <c r="J4" s="206"/>
      <c r="K4" s="206"/>
      <c r="L4" s="206"/>
      <c r="M4" s="206"/>
      <c r="N4" s="206"/>
      <c r="O4" s="206"/>
      <c r="P4" s="206"/>
      <c r="Q4" s="206"/>
      <c r="R4" s="206"/>
      <c r="S4" s="206"/>
      <c r="T4" s="206"/>
      <c r="U4" s="39"/>
      <c r="V4" s="39"/>
      <c r="W4" s="39"/>
      <c r="X4" s="39"/>
      <c r="Y4" s="39"/>
      <c r="Z4" s="39"/>
    </row>
    <row r="5" spans="1:27" s="74" customFormat="1" ht="25.5" customHeight="1">
      <c r="A5" s="182" t="s">
        <v>0</v>
      </c>
      <c r="B5" s="182" t="s">
        <v>2</v>
      </c>
      <c r="C5" s="182" t="s">
        <v>76</v>
      </c>
      <c r="D5" s="182"/>
      <c r="E5" s="182" t="s">
        <v>328</v>
      </c>
      <c r="F5" s="182" t="s">
        <v>210</v>
      </c>
      <c r="G5" s="182" t="s">
        <v>3</v>
      </c>
      <c r="H5" s="182" t="s">
        <v>121</v>
      </c>
      <c r="I5" s="182" t="s">
        <v>122</v>
      </c>
      <c r="J5" s="182" t="s">
        <v>123</v>
      </c>
      <c r="K5" s="182" t="s">
        <v>124</v>
      </c>
      <c r="L5" s="182" t="s">
        <v>120</v>
      </c>
      <c r="M5" s="182" t="s">
        <v>119</v>
      </c>
      <c r="N5" s="182" t="s">
        <v>118</v>
      </c>
      <c r="O5" s="182" t="s">
        <v>126</v>
      </c>
      <c r="P5" s="182"/>
      <c r="Q5" s="182"/>
      <c r="R5" s="182" t="s">
        <v>125</v>
      </c>
      <c r="S5" s="182" t="s">
        <v>90</v>
      </c>
      <c r="T5" s="182" t="s">
        <v>3</v>
      </c>
      <c r="U5" s="70"/>
      <c r="V5" s="71"/>
      <c r="W5" s="72"/>
      <c r="X5" s="72"/>
      <c r="Y5" s="71"/>
      <c r="Z5" s="71"/>
      <c r="AA5" s="73"/>
    </row>
    <row r="6" spans="1:27" s="74" customFormat="1" ht="19.5" customHeight="1">
      <c r="A6" s="182"/>
      <c r="B6" s="182"/>
      <c r="C6" s="182"/>
      <c r="D6" s="182"/>
      <c r="E6" s="182"/>
      <c r="F6" s="182"/>
      <c r="G6" s="182"/>
      <c r="H6" s="182"/>
      <c r="I6" s="182"/>
      <c r="J6" s="182"/>
      <c r="K6" s="182"/>
      <c r="L6" s="182"/>
      <c r="M6" s="182"/>
      <c r="N6" s="182"/>
      <c r="O6" s="182" t="s">
        <v>86</v>
      </c>
      <c r="P6" s="182" t="s">
        <v>87</v>
      </c>
      <c r="Q6" s="182" t="s">
        <v>92</v>
      </c>
      <c r="R6" s="182"/>
      <c r="S6" s="182"/>
      <c r="T6" s="182"/>
      <c r="U6" s="70"/>
      <c r="V6" s="71"/>
      <c r="W6" s="75"/>
      <c r="X6" s="75"/>
      <c r="Y6" s="40"/>
      <c r="Z6" s="71"/>
      <c r="AA6" s="73"/>
    </row>
    <row r="7" spans="1:27" s="74" customFormat="1" ht="0.75" customHeight="1" hidden="1">
      <c r="A7" s="182"/>
      <c r="B7" s="182"/>
      <c r="C7" s="43" t="s">
        <v>79</v>
      </c>
      <c r="D7" s="43" t="s">
        <v>38</v>
      </c>
      <c r="E7" s="43"/>
      <c r="F7" s="182"/>
      <c r="G7" s="182"/>
      <c r="H7" s="182"/>
      <c r="I7" s="182"/>
      <c r="J7" s="182"/>
      <c r="K7" s="182"/>
      <c r="L7" s="182"/>
      <c r="M7" s="182"/>
      <c r="N7" s="182"/>
      <c r="O7" s="182"/>
      <c r="P7" s="182"/>
      <c r="Q7" s="182"/>
      <c r="R7" s="182"/>
      <c r="S7" s="182"/>
      <c r="T7" s="182"/>
      <c r="U7" s="70"/>
      <c r="V7" s="71"/>
      <c r="W7" s="75"/>
      <c r="X7" s="75"/>
      <c r="Y7" s="40"/>
      <c r="Z7" s="71"/>
      <c r="AA7" s="73"/>
    </row>
    <row r="8" spans="1:27" s="145" customFormat="1" ht="11.25" customHeight="1">
      <c r="A8" s="139">
        <v>1</v>
      </c>
      <c r="B8" s="139">
        <v>2</v>
      </c>
      <c r="C8" s="139"/>
      <c r="D8" s="139"/>
      <c r="E8" s="139">
        <v>3</v>
      </c>
      <c r="F8" s="139">
        <v>4</v>
      </c>
      <c r="G8" s="139"/>
      <c r="H8" s="139"/>
      <c r="I8" s="139"/>
      <c r="J8" s="139"/>
      <c r="K8" s="139"/>
      <c r="L8" s="139"/>
      <c r="M8" s="139"/>
      <c r="N8" s="139"/>
      <c r="O8" s="139"/>
      <c r="P8" s="139"/>
      <c r="Q8" s="139"/>
      <c r="R8" s="139"/>
      <c r="S8" s="139"/>
      <c r="T8" s="139">
        <v>5</v>
      </c>
      <c r="U8" s="140"/>
      <c r="V8" s="141"/>
      <c r="W8" s="142"/>
      <c r="X8" s="142"/>
      <c r="Y8" s="143"/>
      <c r="Z8" s="141"/>
      <c r="AA8" s="144"/>
    </row>
    <row r="9" spans="1:27" s="74" customFormat="1" ht="24" customHeight="1">
      <c r="A9" s="43"/>
      <c r="B9" s="43" t="s">
        <v>265</v>
      </c>
      <c r="C9" s="46"/>
      <c r="D9" s="47">
        <v>154480</v>
      </c>
      <c r="E9" s="112">
        <f>E14+E21+E31+E46+E54+E100+E157</f>
        <v>64</v>
      </c>
      <c r="F9" s="151">
        <f>F14+F21+F31+F46+F54+F100+F157</f>
        <v>79633</v>
      </c>
      <c r="G9" s="47"/>
      <c r="H9" s="47">
        <v>139455</v>
      </c>
      <c r="I9" s="47">
        <v>61590</v>
      </c>
      <c r="J9" s="47">
        <v>16200</v>
      </c>
      <c r="K9" s="47">
        <v>8145.3</v>
      </c>
      <c r="L9" s="47">
        <v>35442.5</v>
      </c>
      <c r="M9" s="47">
        <v>18923.5</v>
      </c>
      <c r="N9" s="47">
        <v>21689.9721835883</v>
      </c>
      <c r="O9" s="47">
        <v>3102</v>
      </c>
      <c r="P9" s="47">
        <v>36394.02781641168</v>
      </c>
      <c r="Q9" s="47">
        <v>16519</v>
      </c>
      <c r="R9" s="47">
        <v>24733.7</v>
      </c>
      <c r="S9" s="47">
        <v>0</v>
      </c>
      <c r="T9" s="47"/>
      <c r="U9" s="105"/>
      <c r="V9" s="71"/>
      <c r="W9" s="75"/>
      <c r="X9" s="75"/>
      <c r="Y9" s="40"/>
      <c r="Z9" s="71"/>
      <c r="AA9" s="73"/>
    </row>
    <row r="10" spans="1:27" s="74" customFormat="1" ht="22.5" customHeight="1" hidden="1">
      <c r="A10" s="49" t="s">
        <v>29</v>
      </c>
      <c r="B10" s="45" t="s">
        <v>77</v>
      </c>
      <c r="C10" s="50"/>
      <c r="D10" s="51">
        <v>15448</v>
      </c>
      <c r="E10" s="51"/>
      <c r="F10" s="150"/>
      <c r="G10" s="51"/>
      <c r="H10" s="51"/>
      <c r="I10" s="51"/>
      <c r="J10" s="51"/>
      <c r="K10" s="51"/>
      <c r="L10" s="51"/>
      <c r="M10" s="51"/>
      <c r="N10" s="51"/>
      <c r="O10" s="51"/>
      <c r="P10" s="51"/>
      <c r="Q10" s="51"/>
      <c r="R10" s="51"/>
      <c r="S10" s="51"/>
      <c r="T10" s="43"/>
      <c r="U10" s="70"/>
      <c r="V10" s="71"/>
      <c r="W10" s="75"/>
      <c r="X10" s="75"/>
      <c r="Y10" s="40"/>
      <c r="Z10" s="71"/>
      <c r="AA10" s="73"/>
    </row>
    <row r="11" spans="1:27" s="74" customFormat="1" ht="22.5" customHeight="1" hidden="1">
      <c r="A11" s="49" t="s">
        <v>30</v>
      </c>
      <c r="B11" s="45" t="s">
        <v>81</v>
      </c>
      <c r="C11" s="52">
        <v>129</v>
      </c>
      <c r="D11" s="51">
        <v>139032</v>
      </c>
      <c r="E11" s="51"/>
      <c r="F11" s="150"/>
      <c r="G11" s="51"/>
      <c r="H11" s="51"/>
      <c r="I11" s="51"/>
      <c r="J11" s="51"/>
      <c r="K11" s="51"/>
      <c r="L11" s="51"/>
      <c r="M11" s="51"/>
      <c r="N11" s="51"/>
      <c r="O11" s="51"/>
      <c r="P11" s="51"/>
      <c r="Q11" s="51"/>
      <c r="R11" s="51"/>
      <c r="S11" s="51"/>
      <c r="T11" s="50"/>
      <c r="U11" s="70"/>
      <c r="V11" s="71"/>
      <c r="W11" s="75"/>
      <c r="X11" s="75"/>
      <c r="Y11" s="40"/>
      <c r="Z11" s="71"/>
      <c r="AA11" s="73"/>
    </row>
    <row r="12" spans="1:27" s="77" customFormat="1" ht="22.5" customHeight="1" hidden="1">
      <c r="A12" s="207" t="s">
        <v>80</v>
      </c>
      <c r="B12" s="207"/>
      <c r="C12" s="54"/>
      <c r="D12" s="55"/>
      <c r="E12" s="55"/>
      <c r="F12" s="152"/>
      <c r="G12" s="55"/>
      <c r="H12" s="55"/>
      <c r="I12" s="55"/>
      <c r="J12" s="55"/>
      <c r="K12" s="55"/>
      <c r="L12" s="55"/>
      <c r="M12" s="55"/>
      <c r="N12" s="55"/>
      <c r="O12" s="55"/>
      <c r="P12" s="55"/>
      <c r="Q12" s="55"/>
      <c r="R12" s="55"/>
      <c r="S12" s="55"/>
      <c r="T12" s="63"/>
      <c r="U12" s="76"/>
      <c r="V12" s="72"/>
      <c r="W12" s="75"/>
      <c r="X12" s="75"/>
      <c r="Y12" s="40"/>
      <c r="Z12" s="71"/>
      <c r="AA12" s="73"/>
    </row>
    <row r="13" spans="1:27" s="79" customFormat="1" ht="22.5" customHeight="1" hidden="1">
      <c r="A13" s="57" t="s">
        <v>88</v>
      </c>
      <c r="B13" s="58" t="s">
        <v>93</v>
      </c>
      <c r="C13" s="59">
        <v>3</v>
      </c>
      <c r="D13" s="60">
        <v>3233.3023255813955</v>
      </c>
      <c r="E13" s="60"/>
      <c r="F13" s="153"/>
      <c r="G13" s="60"/>
      <c r="H13" s="60"/>
      <c r="I13" s="60"/>
      <c r="J13" s="60"/>
      <c r="K13" s="60"/>
      <c r="L13" s="60"/>
      <c r="M13" s="60"/>
      <c r="N13" s="60"/>
      <c r="O13" s="60"/>
      <c r="P13" s="60"/>
      <c r="Q13" s="60"/>
      <c r="R13" s="60"/>
      <c r="S13" s="60"/>
      <c r="T13" s="57"/>
      <c r="U13" s="78"/>
      <c r="V13" s="71"/>
      <c r="W13" s="75"/>
      <c r="X13" s="75"/>
      <c r="Y13" s="40"/>
      <c r="Z13" s="71"/>
      <c r="AA13" s="73"/>
    </row>
    <row r="14" spans="1:27" s="74" customFormat="1" ht="18" customHeight="1">
      <c r="A14" s="43" t="s">
        <v>88</v>
      </c>
      <c r="B14" s="130" t="s">
        <v>93</v>
      </c>
      <c r="C14" s="52"/>
      <c r="D14" s="62"/>
      <c r="E14" s="111">
        <f>E15+E17+E19</f>
        <v>3</v>
      </c>
      <c r="F14" s="150">
        <f>F15+F17+F19</f>
        <v>3046.3</v>
      </c>
      <c r="G14" s="62"/>
      <c r="H14" s="62">
        <v>2390</v>
      </c>
      <c r="I14" s="62">
        <v>0</v>
      </c>
      <c r="J14" s="62">
        <v>0</v>
      </c>
      <c r="K14" s="62">
        <v>0</v>
      </c>
      <c r="L14" s="62">
        <v>0</v>
      </c>
      <c r="M14" s="62">
        <v>0</v>
      </c>
      <c r="N14" s="62">
        <v>2203</v>
      </c>
      <c r="O14" s="62">
        <v>0</v>
      </c>
      <c r="P14" s="62">
        <v>187</v>
      </c>
      <c r="Q14" s="62">
        <v>0</v>
      </c>
      <c r="R14" s="62">
        <v>0</v>
      </c>
      <c r="S14" s="62"/>
      <c r="T14" s="43"/>
      <c r="U14" s="70"/>
      <c r="V14" s="71"/>
      <c r="W14" s="71"/>
      <c r="X14" s="71"/>
      <c r="Y14" s="40"/>
      <c r="Z14" s="71"/>
      <c r="AA14" s="73"/>
    </row>
    <row r="15" spans="1:27" s="77" customFormat="1" ht="29.25" customHeight="1">
      <c r="A15" s="63">
        <v>1</v>
      </c>
      <c r="B15" s="131" t="s">
        <v>89</v>
      </c>
      <c r="C15" s="54"/>
      <c r="D15" s="64"/>
      <c r="E15" s="107">
        <v>1</v>
      </c>
      <c r="F15" s="150">
        <f>SUM(F16:F16)</f>
        <v>659</v>
      </c>
      <c r="G15" s="64"/>
      <c r="H15" s="64">
        <v>2390</v>
      </c>
      <c r="I15" s="64">
        <v>0</v>
      </c>
      <c r="J15" s="64">
        <v>0</v>
      </c>
      <c r="K15" s="64">
        <v>0</v>
      </c>
      <c r="L15" s="64">
        <v>0</v>
      </c>
      <c r="M15" s="64">
        <v>0</v>
      </c>
      <c r="N15" s="64">
        <v>2203</v>
      </c>
      <c r="O15" s="64">
        <v>0</v>
      </c>
      <c r="P15" s="64">
        <v>187</v>
      </c>
      <c r="Q15" s="64">
        <v>0</v>
      </c>
      <c r="R15" s="64">
        <v>0</v>
      </c>
      <c r="S15" s="64">
        <v>0</v>
      </c>
      <c r="T15" s="136" t="s">
        <v>323</v>
      </c>
      <c r="U15" s="76"/>
      <c r="V15" s="71"/>
      <c r="W15" s="71"/>
      <c r="X15" s="71"/>
      <c r="Y15" s="40"/>
      <c r="Z15" s="71"/>
      <c r="AA15" s="73"/>
    </row>
    <row r="16" spans="1:27" s="79" customFormat="1" ht="26.25" customHeight="1">
      <c r="A16" s="57" t="s">
        <v>164</v>
      </c>
      <c r="B16" s="132" t="str">
        <f>'[5]KH 2023'!$B$14</f>
        <v>Xây dựng cầu máng thủy lợi Tống Đâu, thôn Bản Phú, xã Thổ Bình</v>
      </c>
      <c r="C16" s="59"/>
      <c r="D16" s="60"/>
      <c r="E16" s="60" t="s">
        <v>263</v>
      </c>
      <c r="F16" s="153">
        <f>'[1]KH 2023'!$C$14</f>
        <v>659</v>
      </c>
      <c r="G16" s="60"/>
      <c r="H16" s="60"/>
      <c r="I16" s="60"/>
      <c r="J16" s="60"/>
      <c r="K16" s="60"/>
      <c r="L16" s="60"/>
      <c r="M16" s="60"/>
      <c r="N16" s="60"/>
      <c r="O16" s="60"/>
      <c r="P16" s="60"/>
      <c r="Q16" s="60"/>
      <c r="R16" s="60"/>
      <c r="S16" s="60"/>
      <c r="T16" s="120"/>
      <c r="U16" s="81"/>
      <c r="V16" s="71"/>
      <c r="W16" s="71"/>
      <c r="X16" s="71"/>
      <c r="Y16" s="40"/>
      <c r="Z16" s="71"/>
      <c r="AA16" s="73"/>
    </row>
    <row r="17" spans="1:27" s="77" customFormat="1" ht="18" customHeight="1">
      <c r="A17" s="63">
        <v>2</v>
      </c>
      <c r="B17" s="131" t="s">
        <v>157</v>
      </c>
      <c r="C17" s="54"/>
      <c r="D17" s="64"/>
      <c r="E17" s="107">
        <v>1</v>
      </c>
      <c r="F17" s="152">
        <f>F18</f>
        <v>1541.3</v>
      </c>
      <c r="G17" s="64"/>
      <c r="H17" s="64"/>
      <c r="I17" s="64"/>
      <c r="J17" s="64"/>
      <c r="K17" s="64"/>
      <c r="L17" s="64"/>
      <c r="M17" s="64"/>
      <c r="N17" s="64"/>
      <c r="O17" s="64"/>
      <c r="P17" s="64"/>
      <c r="Q17" s="64"/>
      <c r="R17" s="64"/>
      <c r="S17" s="64"/>
      <c r="T17" s="120" t="s">
        <v>287</v>
      </c>
      <c r="U17" s="76"/>
      <c r="V17" s="82"/>
      <c r="W17" s="82"/>
      <c r="X17" s="82"/>
      <c r="Y17" s="67"/>
      <c r="Z17" s="82"/>
      <c r="AA17" s="83"/>
    </row>
    <row r="18" spans="1:27" s="79" customFormat="1" ht="27.75" customHeight="1">
      <c r="A18" s="57"/>
      <c r="B18" s="132" t="s">
        <v>259</v>
      </c>
      <c r="C18" s="59"/>
      <c r="D18" s="60"/>
      <c r="E18" s="60" t="s">
        <v>263</v>
      </c>
      <c r="F18" s="153">
        <v>1541.3</v>
      </c>
      <c r="G18" s="60"/>
      <c r="H18" s="60"/>
      <c r="I18" s="60"/>
      <c r="J18" s="60"/>
      <c r="K18" s="60"/>
      <c r="L18" s="60"/>
      <c r="M18" s="60"/>
      <c r="N18" s="60"/>
      <c r="O18" s="60"/>
      <c r="P18" s="60"/>
      <c r="Q18" s="60"/>
      <c r="R18" s="60"/>
      <c r="S18" s="60"/>
      <c r="T18" s="120"/>
      <c r="U18" s="78"/>
      <c r="V18" s="84"/>
      <c r="W18" s="84"/>
      <c r="X18" s="84"/>
      <c r="Y18" s="41"/>
      <c r="Z18" s="84"/>
      <c r="AA18" s="85"/>
    </row>
    <row r="19" spans="1:27" s="77" customFormat="1" ht="18" customHeight="1">
      <c r="A19" s="63">
        <v>3</v>
      </c>
      <c r="B19" s="131" t="s">
        <v>222</v>
      </c>
      <c r="C19" s="54"/>
      <c r="D19" s="64"/>
      <c r="E19" s="107">
        <v>1</v>
      </c>
      <c r="F19" s="152">
        <f>F20</f>
        <v>846</v>
      </c>
      <c r="G19" s="64"/>
      <c r="H19" s="64"/>
      <c r="I19" s="64"/>
      <c r="J19" s="64"/>
      <c r="K19" s="64"/>
      <c r="L19" s="64"/>
      <c r="M19" s="64"/>
      <c r="N19" s="64"/>
      <c r="O19" s="64"/>
      <c r="P19" s="64"/>
      <c r="Q19" s="64"/>
      <c r="R19" s="64"/>
      <c r="S19" s="64"/>
      <c r="T19" s="120" t="s">
        <v>287</v>
      </c>
      <c r="U19" s="76"/>
      <c r="V19" s="82"/>
      <c r="W19" s="82"/>
      <c r="X19" s="82"/>
      <c r="Y19" s="67"/>
      <c r="Z19" s="82"/>
      <c r="AA19" s="83"/>
    </row>
    <row r="20" spans="1:27" s="79" customFormat="1" ht="25.5" customHeight="1">
      <c r="A20" s="57"/>
      <c r="B20" s="132" t="s">
        <v>158</v>
      </c>
      <c r="C20" s="59"/>
      <c r="D20" s="60"/>
      <c r="E20" s="60" t="s">
        <v>263</v>
      </c>
      <c r="F20" s="153">
        <v>846</v>
      </c>
      <c r="G20" s="60"/>
      <c r="H20" s="60"/>
      <c r="I20" s="60"/>
      <c r="J20" s="60"/>
      <c r="K20" s="60"/>
      <c r="L20" s="60"/>
      <c r="M20" s="60"/>
      <c r="N20" s="60"/>
      <c r="O20" s="60"/>
      <c r="P20" s="60"/>
      <c r="Q20" s="60"/>
      <c r="R20" s="60"/>
      <c r="S20" s="60"/>
      <c r="T20" s="120"/>
      <c r="U20" s="78"/>
      <c r="V20" s="84"/>
      <c r="W20" s="84"/>
      <c r="X20" s="84"/>
      <c r="Y20" s="41"/>
      <c r="Z20" s="84"/>
      <c r="AA20" s="85"/>
    </row>
    <row r="21" spans="1:27" s="74" customFormat="1" ht="18.75" customHeight="1">
      <c r="A21" s="43" t="s">
        <v>94</v>
      </c>
      <c r="B21" s="130" t="s">
        <v>224</v>
      </c>
      <c r="C21" s="52">
        <v>4</v>
      </c>
      <c r="D21" s="62">
        <v>4311.069767441861</v>
      </c>
      <c r="E21" s="111">
        <f>E23+E25+E27+E29</f>
        <v>4</v>
      </c>
      <c r="F21" s="150">
        <f>F23+F25+F27+F29</f>
        <v>4311.1</v>
      </c>
      <c r="G21" s="62"/>
      <c r="H21" s="62"/>
      <c r="I21" s="62"/>
      <c r="J21" s="62"/>
      <c r="K21" s="62"/>
      <c r="L21" s="62"/>
      <c r="M21" s="62"/>
      <c r="N21" s="62"/>
      <c r="O21" s="62"/>
      <c r="P21" s="62"/>
      <c r="Q21" s="62"/>
      <c r="R21" s="62"/>
      <c r="S21" s="62">
        <v>4311.069767441861</v>
      </c>
      <c r="T21" s="120"/>
      <c r="U21" s="70"/>
      <c r="V21" s="71"/>
      <c r="W21" s="71"/>
      <c r="X21" s="71"/>
      <c r="Y21" s="40"/>
      <c r="Z21" s="71"/>
      <c r="AA21" s="73"/>
    </row>
    <row r="22" spans="1:27" s="79" customFormat="1" ht="39.75" customHeight="1" hidden="1">
      <c r="A22" s="57" t="s">
        <v>91</v>
      </c>
      <c r="B22" s="132" t="s">
        <v>96</v>
      </c>
      <c r="C22" s="59"/>
      <c r="D22" s="60">
        <v>4311.069767441861</v>
      </c>
      <c r="E22" s="60"/>
      <c r="F22" s="153"/>
      <c r="G22" s="60"/>
      <c r="H22" s="60"/>
      <c r="I22" s="60"/>
      <c r="J22" s="60"/>
      <c r="K22" s="60"/>
      <c r="L22" s="60"/>
      <c r="M22" s="60"/>
      <c r="N22" s="60"/>
      <c r="O22" s="60"/>
      <c r="P22" s="60"/>
      <c r="Q22" s="60"/>
      <c r="R22" s="60"/>
      <c r="S22" s="60">
        <v>4311.069767441861</v>
      </c>
      <c r="T22" s="120"/>
      <c r="U22" s="78"/>
      <c r="V22" s="71"/>
      <c r="W22" s="71"/>
      <c r="X22" s="71"/>
      <c r="Y22" s="40"/>
      <c r="Z22" s="71"/>
      <c r="AA22" s="73"/>
    </row>
    <row r="23" spans="1:27" s="77" customFormat="1" ht="15.75" customHeight="1">
      <c r="A23" s="63">
        <v>1</v>
      </c>
      <c r="B23" s="131" t="s">
        <v>161</v>
      </c>
      <c r="C23" s="54">
        <v>1078</v>
      </c>
      <c r="D23" s="64" t="s">
        <v>161</v>
      </c>
      <c r="E23" s="107">
        <v>1</v>
      </c>
      <c r="F23" s="152">
        <f>F24</f>
        <v>1078</v>
      </c>
      <c r="G23" s="64"/>
      <c r="H23" s="64"/>
      <c r="I23" s="64"/>
      <c r="J23" s="64"/>
      <c r="K23" s="64"/>
      <c r="L23" s="64"/>
      <c r="M23" s="64"/>
      <c r="N23" s="64"/>
      <c r="O23" s="64"/>
      <c r="P23" s="64"/>
      <c r="Q23" s="64"/>
      <c r="R23" s="64"/>
      <c r="S23" s="64"/>
      <c r="T23" s="120" t="s">
        <v>287</v>
      </c>
      <c r="U23" s="76"/>
      <c r="V23" s="82"/>
      <c r="W23" s="82"/>
      <c r="X23" s="82"/>
      <c r="Y23" s="67"/>
      <c r="Z23" s="82"/>
      <c r="AA23" s="83"/>
    </row>
    <row r="24" spans="1:27" s="79" customFormat="1" ht="30" customHeight="1">
      <c r="A24" s="57" t="s">
        <v>164</v>
      </c>
      <c r="B24" s="132" t="s">
        <v>260</v>
      </c>
      <c r="C24" s="59">
        <v>1078</v>
      </c>
      <c r="D24" s="60" t="s">
        <v>162</v>
      </c>
      <c r="E24" s="60" t="s">
        <v>263</v>
      </c>
      <c r="F24" s="153">
        <v>1078</v>
      </c>
      <c r="G24" s="60"/>
      <c r="H24" s="60"/>
      <c r="I24" s="60"/>
      <c r="J24" s="60"/>
      <c r="K24" s="60"/>
      <c r="L24" s="60"/>
      <c r="M24" s="60"/>
      <c r="N24" s="60"/>
      <c r="O24" s="60"/>
      <c r="P24" s="60"/>
      <c r="Q24" s="60"/>
      <c r="R24" s="60"/>
      <c r="S24" s="60"/>
      <c r="T24" s="120"/>
      <c r="U24" s="78"/>
      <c r="V24" s="71"/>
      <c r="W24" s="71"/>
      <c r="X24" s="71"/>
      <c r="Y24" s="40"/>
      <c r="Z24" s="71"/>
      <c r="AA24" s="73"/>
    </row>
    <row r="25" spans="1:27" s="77" customFormat="1" ht="15" customHeight="1">
      <c r="A25" s="63">
        <v>2</v>
      </c>
      <c r="B25" s="131" t="s">
        <v>163</v>
      </c>
      <c r="C25" s="54">
        <v>1078</v>
      </c>
      <c r="D25" s="64"/>
      <c r="E25" s="107">
        <v>1</v>
      </c>
      <c r="F25" s="150">
        <f>F26</f>
        <v>1078</v>
      </c>
      <c r="G25" s="64"/>
      <c r="H25" s="64"/>
      <c r="I25" s="64"/>
      <c r="J25" s="64"/>
      <c r="K25" s="64"/>
      <c r="L25" s="64"/>
      <c r="M25" s="64"/>
      <c r="N25" s="64"/>
      <c r="O25" s="64"/>
      <c r="P25" s="64"/>
      <c r="Q25" s="64"/>
      <c r="R25" s="64"/>
      <c r="S25" s="64"/>
      <c r="T25" s="120" t="s">
        <v>287</v>
      </c>
      <c r="U25" s="76"/>
      <c r="V25" s="82"/>
      <c r="W25" s="82"/>
      <c r="X25" s="82"/>
      <c r="Y25" s="67"/>
      <c r="Z25" s="82"/>
      <c r="AA25" s="83"/>
    </row>
    <row r="26" spans="1:27" s="79" customFormat="1" ht="27" customHeight="1">
      <c r="A26" s="57" t="s">
        <v>164</v>
      </c>
      <c r="B26" s="132" t="s">
        <v>165</v>
      </c>
      <c r="C26" s="59">
        <v>1078</v>
      </c>
      <c r="D26" s="60"/>
      <c r="E26" s="60" t="s">
        <v>263</v>
      </c>
      <c r="F26" s="153">
        <v>1078</v>
      </c>
      <c r="G26" s="60"/>
      <c r="H26" s="60"/>
      <c r="I26" s="60"/>
      <c r="J26" s="60"/>
      <c r="K26" s="60"/>
      <c r="L26" s="60"/>
      <c r="M26" s="60"/>
      <c r="N26" s="60"/>
      <c r="O26" s="60"/>
      <c r="P26" s="60"/>
      <c r="Q26" s="60"/>
      <c r="R26" s="60"/>
      <c r="S26" s="60"/>
      <c r="T26" s="120"/>
      <c r="U26" s="78"/>
      <c r="V26" s="71"/>
      <c r="W26" s="71"/>
      <c r="X26" s="71"/>
      <c r="Y26" s="40"/>
      <c r="Z26" s="71"/>
      <c r="AA26" s="73"/>
    </row>
    <row r="27" spans="1:27" s="77" customFormat="1" ht="14.25" customHeight="1">
      <c r="A27" s="63">
        <v>3</v>
      </c>
      <c r="B27" s="131" t="s">
        <v>166</v>
      </c>
      <c r="C27" s="54">
        <v>1077.1</v>
      </c>
      <c r="D27" s="64"/>
      <c r="E27" s="107">
        <v>1</v>
      </c>
      <c r="F27" s="152">
        <f>F28</f>
        <v>1077.1</v>
      </c>
      <c r="G27" s="64"/>
      <c r="H27" s="64"/>
      <c r="I27" s="64"/>
      <c r="J27" s="64"/>
      <c r="K27" s="64"/>
      <c r="L27" s="64"/>
      <c r="M27" s="64"/>
      <c r="N27" s="64"/>
      <c r="O27" s="64"/>
      <c r="P27" s="64"/>
      <c r="Q27" s="64"/>
      <c r="R27" s="64"/>
      <c r="S27" s="64"/>
      <c r="T27" s="120" t="s">
        <v>287</v>
      </c>
      <c r="U27" s="76"/>
      <c r="V27" s="82"/>
      <c r="W27" s="82"/>
      <c r="X27" s="82"/>
      <c r="Y27" s="67"/>
      <c r="Z27" s="82"/>
      <c r="AA27" s="83"/>
    </row>
    <row r="28" spans="1:27" s="79" customFormat="1" ht="15" customHeight="1">
      <c r="A28" s="57" t="s">
        <v>164</v>
      </c>
      <c r="B28" s="132" t="s">
        <v>167</v>
      </c>
      <c r="C28" s="59">
        <v>1077.1</v>
      </c>
      <c r="D28" s="60"/>
      <c r="E28" s="60" t="s">
        <v>263</v>
      </c>
      <c r="F28" s="153">
        <v>1077.1</v>
      </c>
      <c r="G28" s="60"/>
      <c r="H28" s="60"/>
      <c r="I28" s="60"/>
      <c r="J28" s="60"/>
      <c r="K28" s="60"/>
      <c r="L28" s="60"/>
      <c r="M28" s="60"/>
      <c r="N28" s="60"/>
      <c r="O28" s="60"/>
      <c r="P28" s="60"/>
      <c r="Q28" s="60"/>
      <c r="R28" s="60"/>
      <c r="S28" s="60"/>
      <c r="T28" s="120"/>
      <c r="U28" s="78"/>
      <c r="V28" s="71"/>
      <c r="W28" s="71"/>
      <c r="X28" s="71"/>
      <c r="Y28" s="40"/>
      <c r="Z28" s="71"/>
      <c r="AA28" s="73"/>
    </row>
    <row r="29" spans="1:27" s="77" customFormat="1" ht="13.5" customHeight="1">
      <c r="A29" s="63">
        <v>4</v>
      </c>
      <c r="B29" s="131" t="s">
        <v>168</v>
      </c>
      <c r="C29" s="54">
        <v>1078</v>
      </c>
      <c r="D29" s="64"/>
      <c r="E29" s="107">
        <v>1</v>
      </c>
      <c r="F29" s="152">
        <f>F30</f>
        <v>1078</v>
      </c>
      <c r="G29" s="64"/>
      <c r="H29" s="64"/>
      <c r="I29" s="64"/>
      <c r="J29" s="64"/>
      <c r="K29" s="64"/>
      <c r="L29" s="64"/>
      <c r="M29" s="64"/>
      <c r="N29" s="64"/>
      <c r="O29" s="64"/>
      <c r="P29" s="64"/>
      <c r="Q29" s="64"/>
      <c r="R29" s="64"/>
      <c r="S29" s="64"/>
      <c r="T29" s="120" t="s">
        <v>287</v>
      </c>
      <c r="U29" s="76"/>
      <c r="V29" s="82"/>
      <c r="W29" s="82"/>
      <c r="X29" s="82"/>
      <c r="Y29" s="67"/>
      <c r="Z29" s="82"/>
      <c r="AA29" s="83"/>
    </row>
    <row r="30" spans="1:27" s="79" customFormat="1" ht="25.5" customHeight="1">
      <c r="A30" s="57" t="s">
        <v>164</v>
      </c>
      <c r="B30" s="132" t="s">
        <v>169</v>
      </c>
      <c r="C30" s="59">
        <v>1078</v>
      </c>
      <c r="D30" s="60"/>
      <c r="E30" s="60" t="s">
        <v>263</v>
      </c>
      <c r="F30" s="153">
        <v>1078</v>
      </c>
      <c r="G30" s="60"/>
      <c r="H30" s="60"/>
      <c r="I30" s="60"/>
      <c r="J30" s="60"/>
      <c r="K30" s="60"/>
      <c r="L30" s="60"/>
      <c r="M30" s="60"/>
      <c r="N30" s="60"/>
      <c r="O30" s="60"/>
      <c r="P30" s="60"/>
      <c r="Q30" s="60"/>
      <c r="R30" s="60"/>
      <c r="S30" s="60"/>
      <c r="T30" s="120"/>
      <c r="U30" s="78"/>
      <c r="V30" s="71"/>
      <c r="W30" s="71"/>
      <c r="X30" s="71"/>
      <c r="Y30" s="40"/>
      <c r="Z30" s="71"/>
      <c r="AA30" s="73"/>
    </row>
    <row r="31" spans="1:27" s="74" customFormat="1" ht="20.25" customHeight="1">
      <c r="A31" s="43" t="s">
        <v>95</v>
      </c>
      <c r="B31" s="130" t="s">
        <v>225</v>
      </c>
      <c r="C31" s="52">
        <v>16</v>
      </c>
      <c r="D31" s="62">
        <v>17244.279069767443</v>
      </c>
      <c r="E31" s="111">
        <f>E32+E34+E36+E38+E40+E42+E44</f>
        <v>7</v>
      </c>
      <c r="F31" s="150">
        <f>F32+F34+F36+F38+F40+F42+F44</f>
        <v>7938.3</v>
      </c>
      <c r="G31" s="62"/>
      <c r="H31" s="62">
        <v>19980</v>
      </c>
      <c r="I31" s="62">
        <v>0</v>
      </c>
      <c r="J31" s="62">
        <v>16200</v>
      </c>
      <c r="K31" s="62">
        <v>8145.3</v>
      </c>
      <c r="L31" s="62">
        <v>0</v>
      </c>
      <c r="M31" s="62">
        <v>0</v>
      </c>
      <c r="N31" s="62">
        <v>3071</v>
      </c>
      <c r="O31" s="62">
        <v>3102</v>
      </c>
      <c r="P31" s="62">
        <v>6204</v>
      </c>
      <c r="Q31" s="62">
        <v>0</v>
      </c>
      <c r="R31" s="62">
        <v>15657.7</v>
      </c>
      <c r="S31" s="62"/>
      <c r="T31" s="120"/>
      <c r="U31" s="70"/>
      <c r="V31" s="71"/>
      <c r="W31" s="71"/>
      <c r="X31" s="71"/>
      <c r="Y31" s="40"/>
      <c r="Z31" s="71"/>
      <c r="AA31" s="73"/>
    </row>
    <row r="32" spans="1:26" s="77" customFormat="1" ht="16.5" customHeight="1">
      <c r="A32" s="66">
        <v>1</v>
      </c>
      <c r="B32" s="137" t="str">
        <f>'[2]Von TW nam 2023'!$B$7</f>
        <v>Xã Nhân Lý</v>
      </c>
      <c r="C32" s="54"/>
      <c r="D32" s="64"/>
      <c r="E32" s="107">
        <v>1</v>
      </c>
      <c r="F32" s="152">
        <f>F33</f>
        <v>500</v>
      </c>
      <c r="G32" s="64"/>
      <c r="H32" s="64"/>
      <c r="I32" s="64"/>
      <c r="J32" s="64"/>
      <c r="K32" s="64"/>
      <c r="L32" s="64"/>
      <c r="M32" s="64"/>
      <c r="N32" s="64"/>
      <c r="O32" s="64"/>
      <c r="P32" s="64"/>
      <c r="Q32" s="64"/>
      <c r="R32" s="64"/>
      <c r="S32" s="64"/>
      <c r="T32" s="120" t="s">
        <v>287</v>
      </c>
      <c r="U32" s="86"/>
      <c r="V32" s="76"/>
      <c r="W32" s="82"/>
      <c r="X32" s="87"/>
      <c r="Y32" s="76"/>
      <c r="Z32" s="76"/>
    </row>
    <row r="33" spans="1:27" s="79" customFormat="1" ht="16.5" customHeight="1">
      <c r="A33" s="65" t="s">
        <v>164</v>
      </c>
      <c r="B33" s="132" t="str">
        <f>'[2]Von TW nam 2023'!$B$8</f>
        <v>Xây dựng công trình Đập thủy lợi Nà Mu xã Nhân Lý</v>
      </c>
      <c r="C33" s="59"/>
      <c r="D33" s="60"/>
      <c r="E33" s="60" t="s">
        <v>263</v>
      </c>
      <c r="F33" s="153">
        <f>'[2]Von TW nam 2023'!$C$8</f>
        <v>500</v>
      </c>
      <c r="G33" s="60"/>
      <c r="H33" s="60"/>
      <c r="I33" s="60"/>
      <c r="J33" s="60"/>
      <c r="K33" s="60"/>
      <c r="L33" s="60"/>
      <c r="M33" s="60"/>
      <c r="N33" s="60"/>
      <c r="O33" s="60"/>
      <c r="P33" s="60"/>
      <c r="Q33" s="60"/>
      <c r="R33" s="60"/>
      <c r="S33" s="60"/>
      <c r="T33" s="120"/>
      <c r="U33" s="81"/>
      <c r="V33" s="70"/>
      <c r="W33" s="71"/>
      <c r="X33" s="118"/>
      <c r="Y33" s="70"/>
      <c r="Z33" s="70"/>
      <c r="AA33" s="74"/>
    </row>
    <row r="34" spans="1:26" s="77" customFormat="1" ht="16.5" customHeight="1">
      <c r="A34" s="66">
        <v>2</v>
      </c>
      <c r="B34" s="131" t="s">
        <v>211</v>
      </c>
      <c r="C34" s="54"/>
      <c r="D34" s="64"/>
      <c r="E34" s="107">
        <v>1</v>
      </c>
      <c r="F34" s="152">
        <f>F35</f>
        <v>135</v>
      </c>
      <c r="G34" s="64"/>
      <c r="H34" s="64"/>
      <c r="I34" s="64"/>
      <c r="J34" s="64"/>
      <c r="K34" s="64"/>
      <c r="L34" s="64"/>
      <c r="M34" s="64"/>
      <c r="N34" s="64"/>
      <c r="O34" s="64"/>
      <c r="P34" s="64"/>
      <c r="Q34" s="64"/>
      <c r="R34" s="64"/>
      <c r="S34" s="64"/>
      <c r="T34" s="120" t="s">
        <v>287</v>
      </c>
      <c r="U34" s="86"/>
      <c r="V34" s="76"/>
      <c r="W34" s="82"/>
      <c r="X34" s="87"/>
      <c r="Y34" s="76"/>
      <c r="Z34" s="76"/>
    </row>
    <row r="35" spans="1:27" s="79" customFormat="1" ht="26.25" customHeight="1">
      <c r="A35" s="65" t="s">
        <v>164</v>
      </c>
      <c r="B35" s="132" t="str">
        <f>'[3]Von TW nam 2023'!$B$10</f>
        <v>Bổ sung vốn xây dựng mới 02 phòng học bộ môn trường THCS Xuân Quang</v>
      </c>
      <c r="C35" s="59"/>
      <c r="D35" s="60"/>
      <c r="E35" s="60" t="s">
        <v>263</v>
      </c>
      <c r="F35" s="153">
        <f>'[3]Von TW nam 2023'!$C$10</f>
        <v>135</v>
      </c>
      <c r="G35" s="57"/>
      <c r="H35" s="60"/>
      <c r="I35" s="60"/>
      <c r="J35" s="60"/>
      <c r="K35" s="60"/>
      <c r="L35" s="60"/>
      <c r="M35" s="60"/>
      <c r="N35" s="60"/>
      <c r="O35" s="60"/>
      <c r="P35" s="60"/>
      <c r="Q35" s="60"/>
      <c r="R35" s="60"/>
      <c r="S35" s="60"/>
      <c r="T35" s="120"/>
      <c r="U35" s="81"/>
      <c r="V35" s="70"/>
      <c r="W35" s="71"/>
      <c r="X35" s="118"/>
      <c r="Y35" s="70"/>
      <c r="Z35" s="70"/>
      <c r="AA35" s="74"/>
    </row>
    <row r="36" spans="1:26" s="77" customFormat="1" ht="17.25" customHeight="1">
      <c r="A36" s="66">
        <v>3</v>
      </c>
      <c r="B36" s="131" t="s">
        <v>212</v>
      </c>
      <c r="C36" s="54"/>
      <c r="D36" s="64"/>
      <c r="E36" s="107">
        <v>1</v>
      </c>
      <c r="F36" s="152">
        <f>F37</f>
        <v>1100</v>
      </c>
      <c r="G36" s="64"/>
      <c r="H36" s="64"/>
      <c r="I36" s="64"/>
      <c r="J36" s="64"/>
      <c r="K36" s="64"/>
      <c r="L36" s="64"/>
      <c r="M36" s="64"/>
      <c r="N36" s="64"/>
      <c r="O36" s="64"/>
      <c r="P36" s="64"/>
      <c r="Q36" s="64"/>
      <c r="R36" s="64"/>
      <c r="S36" s="64"/>
      <c r="T36" s="120" t="s">
        <v>287</v>
      </c>
      <c r="U36" s="86"/>
      <c r="V36" s="76"/>
      <c r="W36" s="82"/>
      <c r="X36" s="87"/>
      <c r="Y36" s="76"/>
      <c r="Z36" s="76"/>
    </row>
    <row r="37" spans="1:26" s="79" customFormat="1" ht="17.25" customHeight="1">
      <c r="A37" s="65" t="s">
        <v>164</v>
      </c>
      <c r="B37" s="132" t="s">
        <v>213</v>
      </c>
      <c r="C37" s="59"/>
      <c r="D37" s="60"/>
      <c r="E37" s="60" t="s">
        <v>263</v>
      </c>
      <c r="F37" s="153">
        <f>'[3]Von TW nam 2023'!$C$12</f>
        <v>1100</v>
      </c>
      <c r="G37" s="60"/>
      <c r="H37" s="60"/>
      <c r="I37" s="60"/>
      <c r="J37" s="60"/>
      <c r="K37" s="60"/>
      <c r="L37" s="60"/>
      <c r="M37" s="60"/>
      <c r="N37" s="60"/>
      <c r="O37" s="60"/>
      <c r="P37" s="60"/>
      <c r="Q37" s="60"/>
      <c r="R37" s="60"/>
      <c r="S37" s="60"/>
      <c r="T37" s="120"/>
      <c r="U37" s="81"/>
      <c r="V37" s="78"/>
      <c r="W37" s="84"/>
      <c r="X37" s="88"/>
      <c r="Y37" s="78"/>
      <c r="Z37" s="78"/>
    </row>
    <row r="38" spans="1:26" s="77" customFormat="1" ht="17.25" customHeight="1">
      <c r="A38" s="66">
        <v>4</v>
      </c>
      <c r="B38" s="131" t="s">
        <v>214</v>
      </c>
      <c r="C38" s="54"/>
      <c r="D38" s="64"/>
      <c r="E38" s="107">
        <v>1</v>
      </c>
      <c r="F38" s="152">
        <f>F39</f>
        <v>500</v>
      </c>
      <c r="G38" s="64"/>
      <c r="H38" s="64"/>
      <c r="I38" s="64"/>
      <c r="J38" s="64"/>
      <c r="K38" s="64"/>
      <c r="L38" s="64"/>
      <c r="M38" s="64"/>
      <c r="N38" s="64"/>
      <c r="O38" s="64"/>
      <c r="P38" s="64"/>
      <c r="Q38" s="64"/>
      <c r="R38" s="64"/>
      <c r="S38" s="64"/>
      <c r="T38" s="120" t="s">
        <v>287</v>
      </c>
      <c r="U38" s="86"/>
      <c r="V38" s="76"/>
      <c r="W38" s="82"/>
      <c r="X38" s="87"/>
      <c r="Y38" s="76"/>
      <c r="Z38" s="76"/>
    </row>
    <row r="39" spans="1:26" s="79" customFormat="1" ht="17.25" customHeight="1">
      <c r="A39" s="65" t="s">
        <v>164</v>
      </c>
      <c r="B39" s="132" t="s">
        <v>215</v>
      </c>
      <c r="C39" s="59"/>
      <c r="D39" s="60"/>
      <c r="E39" s="60" t="s">
        <v>263</v>
      </c>
      <c r="F39" s="153">
        <f>'[3]Von TW nam 2023'!$C$14</f>
        <v>500</v>
      </c>
      <c r="G39" s="60"/>
      <c r="H39" s="60"/>
      <c r="I39" s="60"/>
      <c r="J39" s="60"/>
      <c r="K39" s="60"/>
      <c r="L39" s="60"/>
      <c r="M39" s="60"/>
      <c r="N39" s="60"/>
      <c r="O39" s="60"/>
      <c r="P39" s="60"/>
      <c r="Q39" s="60"/>
      <c r="R39" s="60"/>
      <c r="S39" s="60"/>
      <c r="T39" s="120"/>
      <c r="U39" s="81"/>
      <c r="V39" s="78"/>
      <c r="W39" s="84"/>
      <c r="X39" s="88"/>
      <c r="Y39" s="78"/>
      <c r="Z39" s="78"/>
    </row>
    <row r="40" spans="1:26" s="77" customFormat="1" ht="27" customHeight="1">
      <c r="A40" s="66">
        <v>5</v>
      </c>
      <c r="B40" s="131" t="s">
        <v>216</v>
      </c>
      <c r="C40" s="54"/>
      <c r="D40" s="64"/>
      <c r="E40" s="107">
        <v>1</v>
      </c>
      <c r="F40" s="152">
        <f>F41</f>
        <v>4503.3</v>
      </c>
      <c r="G40" s="64"/>
      <c r="H40" s="64"/>
      <c r="I40" s="64"/>
      <c r="J40" s="64"/>
      <c r="K40" s="64"/>
      <c r="L40" s="64"/>
      <c r="M40" s="64"/>
      <c r="N40" s="64"/>
      <c r="O40" s="64"/>
      <c r="P40" s="64"/>
      <c r="Q40" s="64"/>
      <c r="R40" s="64"/>
      <c r="S40" s="64"/>
      <c r="T40" s="120" t="s">
        <v>322</v>
      </c>
      <c r="U40" s="86"/>
      <c r="V40" s="76"/>
      <c r="W40" s="82"/>
      <c r="X40" s="87"/>
      <c r="Y40" s="76"/>
      <c r="Z40" s="76"/>
    </row>
    <row r="41" spans="1:26" s="79" customFormat="1" ht="26.25" customHeight="1">
      <c r="A41" s="65" t="s">
        <v>164</v>
      </c>
      <c r="B41" s="132" t="s">
        <v>217</v>
      </c>
      <c r="C41" s="59"/>
      <c r="D41" s="60"/>
      <c r="E41" s="60" t="s">
        <v>263</v>
      </c>
      <c r="F41" s="153">
        <f>'[3]Von TW nam 2023'!$C$16</f>
        <v>4503.3</v>
      </c>
      <c r="G41" s="60"/>
      <c r="H41" s="60"/>
      <c r="I41" s="60"/>
      <c r="J41" s="60"/>
      <c r="K41" s="60"/>
      <c r="L41" s="60"/>
      <c r="M41" s="60"/>
      <c r="N41" s="60"/>
      <c r="O41" s="60"/>
      <c r="P41" s="60"/>
      <c r="Q41" s="60"/>
      <c r="R41" s="60"/>
      <c r="S41" s="60"/>
      <c r="T41" s="120"/>
      <c r="U41" s="81"/>
      <c r="V41" s="78"/>
      <c r="W41" s="84"/>
      <c r="X41" s="88"/>
      <c r="Y41" s="78"/>
      <c r="Z41" s="78"/>
    </row>
    <row r="42" spans="1:26" s="77" customFormat="1" ht="17.25" customHeight="1">
      <c r="A42" s="66">
        <v>6</v>
      </c>
      <c r="B42" s="131" t="s">
        <v>218</v>
      </c>
      <c r="C42" s="54"/>
      <c r="D42" s="64"/>
      <c r="E42" s="107">
        <v>1</v>
      </c>
      <c r="F42" s="152">
        <f>F43</f>
        <v>500</v>
      </c>
      <c r="G42" s="64"/>
      <c r="H42" s="64"/>
      <c r="I42" s="64"/>
      <c r="J42" s="64"/>
      <c r="K42" s="64"/>
      <c r="L42" s="64"/>
      <c r="M42" s="64"/>
      <c r="N42" s="64"/>
      <c r="O42" s="64"/>
      <c r="P42" s="64"/>
      <c r="Q42" s="64"/>
      <c r="R42" s="64"/>
      <c r="S42" s="64"/>
      <c r="T42" s="120" t="s">
        <v>287</v>
      </c>
      <c r="U42" s="86"/>
      <c r="V42" s="76"/>
      <c r="W42" s="82"/>
      <c r="X42" s="87"/>
      <c r="Y42" s="76"/>
      <c r="Z42" s="76"/>
    </row>
    <row r="43" spans="1:26" s="79" customFormat="1" ht="17.25" customHeight="1">
      <c r="A43" s="65" t="s">
        <v>164</v>
      </c>
      <c r="B43" s="132" t="s">
        <v>219</v>
      </c>
      <c r="C43" s="59"/>
      <c r="D43" s="60"/>
      <c r="E43" s="60" t="s">
        <v>263</v>
      </c>
      <c r="F43" s="153">
        <f>'[3]Von TW nam 2023'!$C$18</f>
        <v>500</v>
      </c>
      <c r="G43" s="60"/>
      <c r="H43" s="60"/>
      <c r="I43" s="60"/>
      <c r="J43" s="60"/>
      <c r="K43" s="60"/>
      <c r="L43" s="60"/>
      <c r="M43" s="60"/>
      <c r="N43" s="60"/>
      <c r="O43" s="60"/>
      <c r="P43" s="60"/>
      <c r="Q43" s="60"/>
      <c r="R43" s="60"/>
      <c r="S43" s="60"/>
      <c r="T43" s="120"/>
      <c r="U43" s="81"/>
      <c r="V43" s="78"/>
      <c r="W43" s="84"/>
      <c r="X43" s="88"/>
      <c r="Y43" s="78"/>
      <c r="Z43" s="78"/>
    </row>
    <row r="44" spans="1:26" s="77" customFormat="1" ht="17.25" customHeight="1">
      <c r="A44" s="66">
        <v>7</v>
      </c>
      <c r="B44" s="131" t="s">
        <v>220</v>
      </c>
      <c r="C44" s="54"/>
      <c r="D44" s="64"/>
      <c r="E44" s="107">
        <v>1</v>
      </c>
      <c r="F44" s="152">
        <f>F45</f>
        <v>700</v>
      </c>
      <c r="G44" s="64"/>
      <c r="H44" s="64"/>
      <c r="I44" s="64"/>
      <c r="J44" s="64"/>
      <c r="K44" s="64"/>
      <c r="L44" s="64"/>
      <c r="M44" s="64"/>
      <c r="N44" s="64"/>
      <c r="O44" s="64"/>
      <c r="P44" s="64"/>
      <c r="Q44" s="64"/>
      <c r="R44" s="64"/>
      <c r="S44" s="64"/>
      <c r="T44" s="120" t="s">
        <v>287</v>
      </c>
      <c r="U44" s="86"/>
      <c r="V44" s="76"/>
      <c r="W44" s="82"/>
      <c r="X44" s="87"/>
      <c r="Y44" s="76"/>
      <c r="Z44" s="76"/>
    </row>
    <row r="45" spans="1:26" s="79" customFormat="1" ht="24" customHeight="1">
      <c r="A45" s="65" t="s">
        <v>164</v>
      </c>
      <c r="B45" s="132" t="s">
        <v>266</v>
      </c>
      <c r="C45" s="59"/>
      <c r="D45" s="60"/>
      <c r="E45" s="60" t="s">
        <v>263</v>
      </c>
      <c r="F45" s="153">
        <f>'[3]Von TW nam 2023'!$C$20</f>
        <v>700</v>
      </c>
      <c r="G45" s="60"/>
      <c r="H45" s="60"/>
      <c r="I45" s="60"/>
      <c r="J45" s="60"/>
      <c r="K45" s="60"/>
      <c r="L45" s="60"/>
      <c r="M45" s="60"/>
      <c r="N45" s="60"/>
      <c r="O45" s="60"/>
      <c r="P45" s="60"/>
      <c r="Q45" s="60"/>
      <c r="R45" s="60"/>
      <c r="S45" s="60"/>
      <c r="T45" s="120"/>
      <c r="U45" s="81"/>
      <c r="V45" s="78"/>
      <c r="W45" s="84"/>
      <c r="X45" s="88"/>
      <c r="Y45" s="78"/>
      <c r="Z45" s="78"/>
    </row>
    <row r="46" spans="1:26" s="74" customFormat="1" ht="24" customHeight="1">
      <c r="A46" s="43" t="s">
        <v>116</v>
      </c>
      <c r="B46" s="130" t="s">
        <v>280</v>
      </c>
      <c r="C46" s="52" t="e">
        <v>#REF!</v>
      </c>
      <c r="D46" s="50" t="e">
        <v>#REF!</v>
      </c>
      <c r="E46" s="111">
        <f>E47</f>
        <v>6</v>
      </c>
      <c r="F46" s="150">
        <f>F47</f>
        <v>17025.2</v>
      </c>
      <c r="G46" s="50"/>
      <c r="H46" s="50">
        <v>41000</v>
      </c>
      <c r="I46" s="50">
        <v>22370</v>
      </c>
      <c r="J46" s="50">
        <v>0</v>
      </c>
      <c r="K46" s="50">
        <v>0</v>
      </c>
      <c r="L46" s="50">
        <v>5460</v>
      </c>
      <c r="M46" s="50">
        <v>1794</v>
      </c>
      <c r="N46" s="50">
        <v>5274</v>
      </c>
      <c r="O46" s="50">
        <v>0</v>
      </c>
      <c r="P46" s="50">
        <v>10564</v>
      </c>
      <c r="Q46" s="50">
        <v>3666</v>
      </c>
      <c r="R46" s="50">
        <v>2792</v>
      </c>
      <c r="S46" s="50"/>
      <c r="T46" s="120" t="s">
        <v>334</v>
      </c>
      <c r="U46" s="70"/>
      <c r="V46" s="70"/>
      <c r="W46" s="70"/>
      <c r="X46" s="70"/>
      <c r="Y46" s="70"/>
      <c r="Z46" s="70"/>
    </row>
    <row r="47" spans="1:26" s="90" customFormat="1" ht="18" customHeight="1" hidden="1">
      <c r="A47" s="63"/>
      <c r="B47" s="131" t="s">
        <v>226</v>
      </c>
      <c r="C47" s="54"/>
      <c r="D47" s="55"/>
      <c r="E47" s="107">
        <v>6</v>
      </c>
      <c r="F47" s="152">
        <f>SUM(F48:F53)</f>
        <v>17025.2</v>
      </c>
      <c r="G47" s="55"/>
      <c r="H47" s="55"/>
      <c r="I47" s="55"/>
      <c r="J47" s="55"/>
      <c r="K47" s="55"/>
      <c r="L47" s="55"/>
      <c r="M47" s="55"/>
      <c r="N47" s="55"/>
      <c r="O47" s="55"/>
      <c r="P47" s="55"/>
      <c r="Q47" s="55"/>
      <c r="R47" s="55"/>
      <c r="S47" s="55"/>
      <c r="T47" s="120"/>
      <c r="U47" s="89"/>
      <c r="V47" s="89"/>
      <c r="W47" s="89"/>
      <c r="X47" s="89"/>
      <c r="Y47" s="89"/>
      <c r="Z47" s="89"/>
    </row>
    <row r="48" spans="1:26" s="92" customFormat="1" ht="18" customHeight="1">
      <c r="A48" s="57" t="s">
        <v>164</v>
      </c>
      <c r="B48" s="138" t="str">
        <f>'[4]huyện NTM'!$B$6</f>
        <v>Xây dựng bể bơi huyện</v>
      </c>
      <c r="C48" s="59"/>
      <c r="D48" s="46"/>
      <c r="E48" s="60" t="s">
        <v>263</v>
      </c>
      <c r="F48" s="153">
        <f>'[4]huyện NTM'!$D$6</f>
        <v>3000</v>
      </c>
      <c r="G48" s="46"/>
      <c r="H48" s="46"/>
      <c r="I48" s="46"/>
      <c r="J48" s="46"/>
      <c r="K48" s="46"/>
      <c r="L48" s="46"/>
      <c r="M48" s="46"/>
      <c r="N48" s="46"/>
      <c r="O48" s="46"/>
      <c r="P48" s="46"/>
      <c r="Q48" s="46"/>
      <c r="R48" s="46"/>
      <c r="S48" s="46"/>
      <c r="T48" s="120"/>
      <c r="U48" s="91"/>
      <c r="V48" s="91"/>
      <c r="W48" s="91"/>
      <c r="X48" s="91"/>
      <c r="Y48" s="91"/>
      <c r="Z48" s="91"/>
    </row>
    <row r="49" spans="1:26" s="92" customFormat="1" ht="18" customHeight="1">
      <c r="A49" s="57" t="s">
        <v>164</v>
      </c>
      <c r="B49" s="132" t="str">
        <f>'[4]huyện NTM'!$B$7</f>
        <v>Nâng cấp trung tâm Văn hóa - Thể thao huyện đạt chuẩn</v>
      </c>
      <c r="C49" s="59"/>
      <c r="D49" s="46"/>
      <c r="E49" s="60" t="s">
        <v>263</v>
      </c>
      <c r="F49" s="153">
        <f>'[4]huyện NTM'!$D$7</f>
        <v>3000</v>
      </c>
      <c r="G49" s="46"/>
      <c r="H49" s="46"/>
      <c r="I49" s="46"/>
      <c r="J49" s="46"/>
      <c r="K49" s="46"/>
      <c r="L49" s="46"/>
      <c r="M49" s="46"/>
      <c r="N49" s="46"/>
      <c r="O49" s="46"/>
      <c r="P49" s="46"/>
      <c r="Q49" s="46"/>
      <c r="R49" s="46"/>
      <c r="S49" s="46"/>
      <c r="T49" s="120"/>
      <c r="U49" s="91"/>
      <c r="V49" s="91"/>
      <c r="W49" s="91"/>
      <c r="X49" s="91"/>
      <c r="Y49" s="91"/>
      <c r="Z49" s="91"/>
    </row>
    <row r="50" spans="1:26" s="92" customFormat="1" ht="25.5" customHeight="1">
      <c r="A50" s="57" t="s">
        <v>164</v>
      </c>
      <c r="B50" s="132" t="str">
        <f>'[4]huyện NTM'!$B$8</f>
        <v>Nâng cấp Trung tâm phát thanh của Trung tâm văn hóa Truyền thông và thể thao huyện</v>
      </c>
      <c r="C50" s="59"/>
      <c r="D50" s="46"/>
      <c r="E50" s="60" t="s">
        <v>263</v>
      </c>
      <c r="F50" s="153">
        <f>'[4]huyện NTM'!$D$8</f>
        <v>1000</v>
      </c>
      <c r="G50" s="46"/>
      <c r="H50" s="46"/>
      <c r="I50" s="46"/>
      <c r="J50" s="46"/>
      <c r="K50" s="46"/>
      <c r="L50" s="46"/>
      <c r="M50" s="46"/>
      <c r="N50" s="46"/>
      <c r="O50" s="46"/>
      <c r="P50" s="46"/>
      <c r="Q50" s="46"/>
      <c r="R50" s="46"/>
      <c r="S50" s="46"/>
      <c r="T50" s="120"/>
      <c r="U50" s="91"/>
      <c r="V50" s="91"/>
      <c r="W50" s="91"/>
      <c r="X50" s="91"/>
      <c r="Y50" s="91"/>
      <c r="Z50" s="91"/>
    </row>
    <row r="51" spans="1:26" s="92" customFormat="1" ht="39.75" customHeight="1">
      <c r="A51" s="57" t="s">
        <v>164</v>
      </c>
      <c r="B51" s="138" t="str">
        <f>'[4]huyện NTM'!$B$9</f>
        <v>Xây dựng phòng học, phòng bộ môn và khối phục vụ học tập, khối hành chính - quản trị; phòng chức năng, nhà đa năng và hạng mục phụ trợ trường THPT Hàm Yên</v>
      </c>
      <c r="C51" s="59"/>
      <c r="D51" s="46"/>
      <c r="E51" s="60" t="s">
        <v>263</v>
      </c>
      <c r="F51" s="153">
        <f>'[4]huyện NTM'!$D$9</f>
        <v>7025.2</v>
      </c>
      <c r="G51" s="46"/>
      <c r="H51" s="46"/>
      <c r="I51" s="46"/>
      <c r="J51" s="46"/>
      <c r="K51" s="46"/>
      <c r="L51" s="46"/>
      <c r="M51" s="46"/>
      <c r="N51" s="46"/>
      <c r="O51" s="46"/>
      <c r="P51" s="46"/>
      <c r="Q51" s="46"/>
      <c r="R51" s="46"/>
      <c r="S51" s="46"/>
      <c r="T51" s="120"/>
      <c r="U51" s="91"/>
      <c r="V51" s="91"/>
      <c r="W51" s="91"/>
      <c r="X51" s="91"/>
      <c r="Y51" s="91"/>
      <c r="Z51" s="91"/>
    </row>
    <row r="52" spans="1:26" s="92" customFormat="1" ht="18" customHeight="1">
      <c r="A52" s="57" t="s">
        <v>164</v>
      </c>
      <c r="B52" s="138" t="str">
        <f>'[4]huyện NTM'!$B$10</f>
        <v>Nâng cấp chợ trung tâm huyện</v>
      </c>
      <c r="C52" s="59"/>
      <c r="D52" s="46"/>
      <c r="E52" s="60" t="s">
        <v>263</v>
      </c>
      <c r="F52" s="153">
        <f>'[4]huyện NTM'!$D$10</f>
        <v>1500</v>
      </c>
      <c r="G52" s="46"/>
      <c r="H52" s="46"/>
      <c r="I52" s="46"/>
      <c r="J52" s="46"/>
      <c r="K52" s="46"/>
      <c r="L52" s="46"/>
      <c r="M52" s="46"/>
      <c r="N52" s="46"/>
      <c r="O52" s="46"/>
      <c r="P52" s="46"/>
      <c r="Q52" s="46"/>
      <c r="R52" s="46"/>
      <c r="S52" s="46"/>
      <c r="T52" s="120"/>
      <c r="U52" s="91"/>
      <c r="V52" s="91"/>
      <c r="W52" s="91"/>
      <c r="X52" s="91"/>
      <c r="Y52" s="91"/>
      <c r="Z52" s="91"/>
    </row>
    <row r="53" spans="1:26" s="92" customFormat="1" ht="26.25" customHeight="1">
      <c r="A53" s="57" t="s">
        <v>164</v>
      </c>
      <c r="B53" s="138" t="str">
        <f>'[4]huyện NTM'!$B$11</f>
        <v>Xây dựng 01 mô hình tái chế chất thải hữu cơ, phụ phẩm nông nghiệp </v>
      </c>
      <c r="C53" s="59"/>
      <c r="D53" s="46"/>
      <c r="E53" s="60" t="s">
        <v>263</v>
      </c>
      <c r="F53" s="153">
        <f>'[4]huyện NTM'!$D$11</f>
        <v>1500</v>
      </c>
      <c r="G53" s="46"/>
      <c r="H53" s="46"/>
      <c r="I53" s="46"/>
      <c r="J53" s="46"/>
      <c r="K53" s="46"/>
      <c r="L53" s="46"/>
      <c r="M53" s="46"/>
      <c r="N53" s="46"/>
      <c r="O53" s="46"/>
      <c r="P53" s="46"/>
      <c r="Q53" s="46"/>
      <c r="R53" s="46"/>
      <c r="S53" s="46"/>
      <c r="T53" s="120"/>
      <c r="U53" s="91"/>
      <c r="V53" s="91"/>
      <c r="W53" s="91"/>
      <c r="X53" s="91"/>
      <c r="Y53" s="91"/>
      <c r="Z53" s="91"/>
    </row>
    <row r="54" spans="1:20" s="74" customFormat="1" ht="21" customHeight="1">
      <c r="A54" s="43" t="s">
        <v>117</v>
      </c>
      <c r="B54" s="130" t="s">
        <v>326</v>
      </c>
      <c r="C54" s="52">
        <v>29</v>
      </c>
      <c r="D54" s="62">
        <v>31255.25581395349</v>
      </c>
      <c r="E54" s="111">
        <f>SUM(E55,E81,E86,E90,E93,E96,E98)</f>
        <v>15</v>
      </c>
      <c r="F54" s="151">
        <f>SUM(F55,F81,F86,F90,F93,F96,F98)</f>
        <v>10271.8</v>
      </c>
      <c r="G54" s="62"/>
      <c r="H54" s="62">
        <v>46400</v>
      </c>
      <c r="I54" s="62">
        <v>26510</v>
      </c>
      <c r="J54" s="62">
        <v>0</v>
      </c>
      <c r="K54" s="62">
        <v>0</v>
      </c>
      <c r="L54" s="62">
        <v>14402.5</v>
      </c>
      <c r="M54" s="62">
        <v>7517.299999999999</v>
      </c>
      <c r="N54" s="62">
        <v>6141.9721835883165</v>
      </c>
      <c r="O54" s="62">
        <v>0</v>
      </c>
      <c r="P54" s="62">
        <v>10714.227816411683</v>
      </c>
      <c r="Q54" s="62">
        <v>6885.2</v>
      </c>
      <c r="R54" s="62">
        <v>3033.8</v>
      </c>
      <c r="S54" s="62"/>
      <c r="T54" s="120"/>
    </row>
    <row r="55" spans="1:20" s="77" customFormat="1" ht="17.25" customHeight="1">
      <c r="A55" s="63">
        <v>1</v>
      </c>
      <c r="B55" s="131" t="s">
        <v>106</v>
      </c>
      <c r="C55" s="54"/>
      <c r="D55" s="64"/>
      <c r="E55" s="107">
        <v>2</v>
      </c>
      <c r="F55" s="152">
        <f>SUM(F56:F80)</f>
        <v>1000</v>
      </c>
      <c r="G55" s="64"/>
      <c r="H55" s="64">
        <v>3200</v>
      </c>
      <c r="I55" s="64">
        <v>1600</v>
      </c>
      <c r="J55" s="64">
        <v>0</v>
      </c>
      <c r="K55" s="64">
        <v>0</v>
      </c>
      <c r="L55" s="64">
        <v>0</v>
      </c>
      <c r="M55" s="64">
        <v>0</v>
      </c>
      <c r="N55" s="64">
        <v>868</v>
      </c>
      <c r="O55" s="64">
        <v>0</v>
      </c>
      <c r="P55" s="64">
        <v>732</v>
      </c>
      <c r="Q55" s="64">
        <v>0</v>
      </c>
      <c r="R55" s="64">
        <v>0</v>
      </c>
      <c r="S55" s="64"/>
      <c r="T55" s="120" t="s">
        <v>287</v>
      </c>
    </row>
    <row r="56" spans="1:20" s="79" customFormat="1" ht="25.5" customHeight="1" hidden="1">
      <c r="A56" s="11" t="s">
        <v>164</v>
      </c>
      <c r="B56" s="133"/>
      <c r="C56" s="28"/>
      <c r="D56" s="29"/>
      <c r="E56" s="29"/>
      <c r="F56" s="154"/>
      <c r="G56" s="29"/>
      <c r="H56" s="29"/>
      <c r="I56" s="29"/>
      <c r="J56" s="29"/>
      <c r="K56" s="29"/>
      <c r="L56" s="29"/>
      <c r="M56" s="29"/>
      <c r="N56" s="29"/>
      <c r="O56" s="29"/>
      <c r="P56" s="29"/>
      <c r="Q56" s="29"/>
      <c r="R56" s="29"/>
      <c r="S56" s="29"/>
      <c r="T56" s="120"/>
    </row>
    <row r="57" spans="1:20" s="79" customFormat="1" ht="25.5" customHeight="1" hidden="1">
      <c r="A57" s="11" t="s">
        <v>164</v>
      </c>
      <c r="B57" s="133"/>
      <c r="C57" s="28"/>
      <c r="D57" s="29"/>
      <c r="E57" s="29"/>
      <c r="F57" s="154"/>
      <c r="G57" s="29"/>
      <c r="H57" s="29"/>
      <c r="I57" s="29"/>
      <c r="J57" s="29"/>
      <c r="K57" s="29"/>
      <c r="L57" s="29"/>
      <c r="M57" s="29"/>
      <c r="N57" s="29"/>
      <c r="O57" s="29"/>
      <c r="P57" s="29"/>
      <c r="Q57" s="29"/>
      <c r="R57" s="29"/>
      <c r="S57" s="29"/>
      <c r="T57" s="120"/>
    </row>
    <row r="58" spans="1:20" s="79" customFormat="1" ht="25.5" customHeight="1" hidden="1">
      <c r="A58" s="11" t="s">
        <v>164</v>
      </c>
      <c r="B58" s="133"/>
      <c r="C58" s="28"/>
      <c r="D58" s="29"/>
      <c r="E58" s="29"/>
      <c r="F58" s="154"/>
      <c r="G58" s="29"/>
      <c r="H58" s="29"/>
      <c r="I58" s="29"/>
      <c r="J58" s="29"/>
      <c r="K58" s="29"/>
      <c r="L58" s="29"/>
      <c r="M58" s="29"/>
      <c r="N58" s="29"/>
      <c r="O58" s="29"/>
      <c r="P58" s="29"/>
      <c r="Q58" s="29"/>
      <c r="R58" s="29"/>
      <c r="S58" s="29"/>
      <c r="T58" s="120"/>
    </row>
    <row r="59" spans="1:20" s="79" customFormat="1" ht="25.5" customHeight="1" hidden="1">
      <c r="A59" s="11" t="s">
        <v>164</v>
      </c>
      <c r="B59" s="133"/>
      <c r="C59" s="28"/>
      <c r="D59" s="29"/>
      <c r="E59" s="29"/>
      <c r="F59" s="154"/>
      <c r="G59" s="29"/>
      <c r="H59" s="29"/>
      <c r="I59" s="29"/>
      <c r="J59" s="29"/>
      <c r="K59" s="29"/>
      <c r="L59" s="29"/>
      <c r="M59" s="29"/>
      <c r="N59" s="29"/>
      <c r="O59" s="29"/>
      <c r="P59" s="29"/>
      <c r="Q59" s="29"/>
      <c r="R59" s="29"/>
      <c r="S59" s="29"/>
      <c r="T59" s="120"/>
    </row>
    <row r="60" spans="1:20" s="79" customFormat="1" ht="12.75" hidden="1">
      <c r="A60" s="11" t="s">
        <v>164</v>
      </c>
      <c r="B60" s="133"/>
      <c r="C60" s="28"/>
      <c r="D60" s="29"/>
      <c r="E60" s="29"/>
      <c r="F60" s="154"/>
      <c r="G60" s="29"/>
      <c r="H60" s="29"/>
      <c r="I60" s="29"/>
      <c r="J60" s="29"/>
      <c r="K60" s="29"/>
      <c r="L60" s="29"/>
      <c r="M60" s="29"/>
      <c r="N60" s="29"/>
      <c r="O60" s="29"/>
      <c r="P60" s="29"/>
      <c r="Q60" s="29"/>
      <c r="R60" s="29"/>
      <c r="S60" s="29"/>
      <c r="T60" s="120"/>
    </row>
    <row r="61" spans="1:20" s="79" customFormat="1" ht="12.75" hidden="1">
      <c r="A61" s="11" t="s">
        <v>164</v>
      </c>
      <c r="B61" s="133"/>
      <c r="C61" s="28"/>
      <c r="D61" s="29"/>
      <c r="E61" s="29"/>
      <c r="F61" s="154"/>
      <c r="G61" s="29"/>
      <c r="H61" s="29"/>
      <c r="I61" s="29"/>
      <c r="J61" s="29"/>
      <c r="K61" s="29"/>
      <c r="L61" s="29"/>
      <c r="M61" s="29"/>
      <c r="N61" s="29"/>
      <c r="O61" s="29"/>
      <c r="P61" s="29"/>
      <c r="Q61" s="29"/>
      <c r="R61" s="29"/>
      <c r="S61" s="29"/>
      <c r="T61" s="120"/>
    </row>
    <row r="62" spans="1:20" s="79" customFormat="1" ht="12.75" hidden="1">
      <c r="A62" s="11" t="s">
        <v>164</v>
      </c>
      <c r="B62" s="133"/>
      <c r="C62" s="28"/>
      <c r="D62" s="29"/>
      <c r="E62" s="29"/>
      <c r="F62" s="154"/>
      <c r="G62" s="29"/>
      <c r="H62" s="29"/>
      <c r="I62" s="29"/>
      <c r="J62" s="29"/>
      <c r="K62" s="29"/>
      <c r="L62" s="29"/>
      <c r="M62" s="29"/>
      <c r="N62" s="29"/>
      <c r="O62" s="29"/>
      <c r="P62" s="29"/>
      <c r="Q62" s="29"/>
      <c r="R62" s="29"/>
      <c r="S62" s="29"/>
      <c r="T62" s="120"/>
    </row>
    <row r="63" spans="1:20" s="79" customFormat="1" ht="12.75" hidden="1">
      <c r="A63" s="11" t="s">
        <v>164</v>
      </c>
      <c r="B63" s="133"/>
      <c r="C63" s="28"/>
      <c r="D63" s="29"/>
      <c r="E63" s="29"/>
      <c r="F63" s="154"/>
      <c r="G63" s="29"/>
      <c r="H63" s="29"/>
      <c r="I63" s="29"/>
      <c r="J63" s="29"/>
      <c r="K63" s="29"/>
      <c r="L63" s="29"/>
      <c r="M63" s="29"/>
      <c r="N63" s="29"/>
      <c r="O63" s="29"/>
      <c r="P63" s="29"/>
      <c r="Q63" s="29"/>
      <c r="R63" s="29"/>
      <c r="S63" s="29"/>
      <c r="T63" s="120"/>
    </row>
    <row r="64" spans="1:20" s="79" customFormat="1" ht="12.75" hidden="1">
      <c r="A64" s="11" t="s">
        <v>164</v>
      </c>
      <c r="B64" s="133"/>
      <c r="C64" s="28"/>
      <c r="D64" s="29"/>
      <c r="E64" s="29"/>
      <c r="F64" s="154"/>
      <c r="G64" s="29"/>
      <c r="H64" s="29"/>
      <c r="I64" s="29"/>
      <c r="J64" s="29"/>
      <c r="K64" s="29"/>
      <c r="L64" s="29"/>
      <c r="M64" s="29"/>
      <c r="N64" s="29"/>
      <c r="O64" s="29"/>
      <c r="P64" s="29"/>
      <c r="Q64" s="29"/>
      <c r="R64" s="29"/>
      <c r="S64" s="29"/>
      <c r="T64" s="120"/>
    </row>
    <row r="65" spans="1:20" s="79" customFormat="1" ht="12.75" hidden="1">
      <c r="A65" s="11" t="s">
        <v>164</v>
      </c>
      <c r="B65" s="133"/>
      <c r="C65" s="28"/>
      <c r="D65" s="29"/>
      <c r="E65" s="29"/>
      <c r="F65" s="154"/>
      <c r="G65" s="29"/>
      <c r="H65" s="29"/>
      <c r="I65" s="29"/>
      <c r="J65" s="29"/>
      <c r="K65" s="29"/>
      <c r="L65" s="29"/>
      <c r="M65" s="29"/>
      <c r="N65" s="29"/>
      <c r="O65" s="29"/>
      <c r="P65" s="29"/>
      <c r="Q65" s="29"/>
      <c r="R65" s="29"/>
      <c r="S65" s="29"/>
      <c r="T65" s="120"/>
    </row>
    <row r="66" spans="1:20" s="79" customFormat="1" ht="12.75" hidden="1">
      <c r="A66" s="11" t="s">
        <v>164</v>
      </c>
      <c r="B66" s="133"/>
      <c r="C66" s="28"/>
      <c r="D66" s="29"/>
      <c r="E66" s="29"/>
      <c r="F66" s="154"/>
      <c r="G66" s="29"/>
      <c r="H66" s="29"/>
      <c r="I66" s="29"/>
      <c r="J66" s="29"/>
      <c r="K66" s="29"/>
      <c r="L66" s="29"/>
      <c r="M66" s="29"/>
      <c r="N66" s="29"/>
      <c r="O66" s="29"/>
      <c r="P66" s="29"/>
      <c r="Q66" s="29"/>
      <c r="R66" s="29"/>
      <c r="S66" s="29"/>
      <c r="T66" s="120"/>
    </row>
    <row r="67" spans="1:20" s="79" customFormat="1" ht="12.75" hidden="1">
      <c r="A67" s="11" t="s">
        <v>164</v>
      </c>
      <c r="B67" s="133"/>
      <c r="C67" s="28"/>
      <c r="D67" s="29"/>
      <c r="E67" s="29"/>
      <c r="F67" s="154"/>
      <c r="G67" s="29"/>
      <c r="H67" s="29"/>
      <c r="I67" s="29"/>
      <c r="J67" s="29"/>
      <c r="K67" s="29"/>
      <c r="L67" s="29"/>
      <c r="M67" s="29"/>
      <c r="N67" s="29"/>
      <c r="O67" s="29"/>
      <c r="P67" s="29"/>
      <c r="Q67" s="29"/>
      <c r="R67" s="29"/>
      <c r="S67" s="29"/>
      <c r="T67" s="120"/>
    </row>
    <row r="68" spans="1:20" s="79" customFormat="1" ht="12.75" hidden="1">
      <c r="A68" s="11" t="s">
        <v>164</v>
      </c>
      <c r="B68" s="133"/>
      <c r="C68" s="28"/>
      <c r="D68" s="29"/>
      <c r="E68" s="29"/>
      <c r="F68" s="154"/>
      <c r="G68" s="29"/>
      <c r="H68" s="29"/>
      <c r="I68" s="29"/>
      <c r="J68" s="29"/>
      <c r="K68" s="29"/>
      <c r="L68" s="29"/>
      <c r="M68" s="29"/>
      <c r="N68" s="29"/>
      <c r="O68" s="29"/>
      <c r="P68" s="29"/>
      <c r="Q68" s="29"/>
      <c r="R68" s="29"/>
      <c r="S68" s="29"/>
      <c r="T68" s="120"/>
    </row>
    <row r="69" spans="1:20" s="79" customFormat="1" ht="12.75" hidden="1">
      <c r="A69" s="11" t="s">
        <v>164</v>
      </c>
      <c r="B69" s="133"/>
      <c r="C69" s="28"/>
      <c r="D69" s="29"/>
      <c r="E69" s="29"/>
      <c r="F69" s="154"/>
      <c r="G69" s="29"/>
      <c r="H69" s="29"/>
      <c r="I69" s="29"/>
      <c r="J69" s="29"/>
      <c r="K69" s="29"/>
      <c r="L69" s="29"/>
      <c r="M69" s="29"/>
      <c r="N69" s="29"/>
      <c r="O69" s="29"/>
      <c r="P69" s="29"/>
      <c r="Q69" s="29"/>
      <c r="R69" s="29"/>
      <c r="S69" s="29"/>
      <c r="T69" s="120"/>
    </row>
    <row r="70" spans="1:20" s="79" customFormat="1" ht="12.75" hidden="1">
      <c r="A70" s="11" t="s">
        <v>164</v>
      </c>
      <c r="B70" s="133"/>
      <c r="C70" s="28"/>
      <c r="D70" s="29"/>
      <c r="E70" s="29"/>
      <c r="F70" s="154"/>
      <c r="G70" s="29"/>
      <c r="H70" s="29"/>
      <c r="I70" s="29"/>
      <c r="J70" s="29"/>
      <c r="K70" s="29"/>
      <c r="L70" s="29"/>
      <c r="M70" s="29"/>
      <c r="N70" s="29"/>
      <c r="O70" s="29"/>
      <c r="P70" s="29"/>
      <c r="Q70" s="29"/>
      <c r="R70" s="29"/>
      <c r="S70" s="29"/>
      <c r="T70" s="120"/>
    </row>
    <row r="71" spans="1:20" s="79" customFormat="1" ht="12.75" hidden="1">
      <c r="A71" s="11" t="s">
        <v>164</v>
      </c>
      <c r="B71" s="133"/>
      <c r="C71" s="28"/>
      <c r="D71" s="29"/>
      <c r="E71" s="29"/>
      <c r="F71" s="154"/>
      <c r="G71" s="29"/>
      <c r="H71" s="29"/>
      <c r="I71" s="29"/>
      <c r="J71" s="29"/>
      <c r="K71" s="29"/>
      <c r="L71" s="29"/>
      <c r="M71" s="29"/>
      <c r="N71" s="29"/>
      <c r="O71" s="29"/>
      <c r="P71" s="29"/>
      <c r="Q71" s="29"/>
      <c r="R71" s="29"/>
      <c r="S71" s="29"/>
      <c r="T71" s="120"/>
    </row>
    <row r="72" spans="1:20" s="79" customFormat="1" ht="12.75" hidden="1">
      <c r="A72" s="11" t="s">
        <v>164</v>
      </c>
      <c r="B72" s="133"/>
      <c r="C72" s="28"/>
      <c r="D72" s="29"/>
      <c r="E72" s="29"/>
      <c r="F72" s="154"/>
      <c r="G72" s="29"/>
      <c r="H72" s="29"/>
      <c r="I72" s="29"/>
      <c r="J72" s="29"/>
      <c r="K72" s="29"/>
      <c r="L72" s="29"/>
      <c r="M72" s="29"/>
      <c r="N72" s="29"/>
      <c r="O72" s="29"/>
      <c r="P72" s="29"/>
      <c r="Q72" s="29"/>
      <c r="R72" s="29"/>
      <c r="S72" s="29"/>
      <c r="T72" s="120"/>
    </row>
    <row r="73" spans="1:20" s="79" customFormat="1" ht="12.75" hidden="1">
      <c r="A73" s="11" t="s">
        <v>164</v>
      </c>
      <c r="B73" s="133"/>
      <c r="C73" s="28"/>
      <c r="D73" s="29"/>
      <c r="E73" s="29"/>
      <c r="F73" s="154"/>
      <c r="G73" s="29"/>
      <c r="H73" s="29"/>
      <c r="I73" s="29"/>
      <c r="J73" s="29"/>
      <c r="K73" s="29"/>
      <c r="L73" s="29"/>
      <c r="M73" s="29"/>
      <c r="N73" s="29"/>
      <c r="O73" s="29"/>
      <c r="P73" s="29"/>
      <c r="Q73" s="29"/>
      <c r="R73" s="29"/>
      <c r="S73" s="29"/>
      <c r="T73" s="120"/>
    </row>
    <row r="74" spans="1:20" s="79" customFormat="1" ht="12.75" hidden="1">
      <c r="A74" s="11" t="s">
        <v>164</v>
      </c>
      <c r="B74" s="133"/>
      <c r="C74" s="28"/>
      <c r="D74" s="29"/>
      <c r="E74" s="29"/>
      <c r="F74" s="154"/>
      <c r="G74" s="29"/>
      <c r="H74" s="29"/>
      <c r="I74" s="29"/>
      <c r="J74" s="29"/>
      <c r="K74" s="29"/>
      <c r="L74" s="29"/>
      <c r="M74" s="29"/>
      <c r="N74" s="29"/>
      <c r="O74" s="29"/>
      <c r="P74" s="29"/>
      <c r="Q74" s="29"/>
      <c r="R74" s="29"/>
      <c r="S74" s="29"/>
      <c r="T74" s="120"/>
    </row>
    <row r="75" spans="1:20" s="79" customFormat="1" ht="12.75" hidden="1">
      <c r="A75" s="11" t="s">
        <v>164</v>
      </c>
      <c r="B75" s="133"/>
      <c r="C75" s="28"/>
      <c r="D75" s="29"/>
      <c r="E75" s="29"/>
      <c r="F75" s="154"/>
      <c r="G75" s="29"/>
      <c r="H75" s="29"/>
      <c r="I75" s="29"/>
      <c r="J75" s="29"/>
      <c r="K75" s="29"/>
      <c r="L75" s="29"/>
      <c r="M75" s="29"/>
      <c r="N75" s="29"/>
      <c r="O75" s="29"/>
      <c r="P75" s="29"/>
      <c r="Q75" s="29"/>
      <c r="R75" s="29"/>
      <c r="S75" s="29"/>
      <c r="T75" s="120"/>
    </row>
    <row r="76" spans="1:20" s="79" customFormat="1" ht="12.75" hidden="1">
      <c r="A76" s="11" t="s">
        <v>164</v>
      </c>
      <c r="B76" s="133"/>
      <c r="C76" s="28"/>
      <c r="D76" s="29"/>
      <c r="E76" s="29"/>
      <c r="F76" s="154"/>
      <c r="G76" s="29"/>
      <c r="H76" s="29"/>
      <c r="I76" s="29"/>
      <c r="J76" s="29"/>
      <c r="K76" s="29"/>
      <c r="L76" s="29"/>
      <c r="M76" s="29"/>
      <c r="N76" s="29"/>
      <c r="O76" s="29"/>
      <c r="P76" s="29"/>
      <c r="Q76" s="29"/>
      <c r="R76" s="29"/>
      <c r="S76" s="29"/>
      <c r="T76" s="120"/>
    </row>
    <row r="77" spans="1:20" s="79" customFormat="1" ht="12.75" hidden="1">
      <c r="A77" s="11" t="s">
        <v>164</v>
      </c>
      <c r="B77" s="133"/>
      <c r="C77" s="28"/>
      <c r="D77" s="29"/>
      <c r="E77" s="29"/>
      <c r="F77" s="154"/>
      <c r="G77" s="29"/>
      <c r="H77" s="29"/>
      <c r="I77" s="29"/>
      <c r="J77" s="29"/>
      <c r="K77" s="29"/>
      <c r="L77" s="29"/>
      <c r="M77" s="29"/>
      <c r="N77" s="29"/>
      <c r="O77" s="29"/>
      <c r="P77" s="29"/>
      <c r="Q77" s="29"/>
      <c r="R77" s="29"/>
      <c r="S77" s="29"/>
      <c r="T77" s="120"/>
    </row>
    <row r="78" spans="1:20" s="79" customFormat="1" ht="12.75" hidden="1">
      <c r="A78" s="11" t="s">
        <v>164</v>
      </c>
      <c r="B78" s="133"/>
      <c r="C78" s="28"/>
      <c r="D78" s="29"/>
      <c r="E78" s="29"/>
      <c r="F78" s="154"/>
      <c r="G78" s="29"/>
      <c r="H78" s="29"/>
      <c r="I78" s="29"/>
      <c r="J78" s="29"/>
      <c r="K78" s="29"/>
      <c r="L78" s="29"/>
      <c r="M78" s="29"/>
      <c r="N78" s="29"/>
      <c r="O78" s="29"/>
      <c r="P78" s="29"/>
      <c r="Q78" s="29"/>
      <c r="R78" s="29"/>
      <c r="S78" s="29"/>
      <c r="T78" s="120"/>
    </row>
    <row r="79" spans="1:20" s="95" customFormat="1" ht="31.5" customHeight="1">
      <c r="A79" s="57" t="s">
        <v>164</v>
      </c>
      <c r="B79" s="132" t="s">
        <v>301</v>
      </c>
      <c r="C79" s="59"/>
      <c r="D79" s="60"/>
      <c r="E79" s="60" t="s">
        <v>263</v>
      </c>
      <c r="F79" s="153">
        <f>'[8]Sheet1 (2)'!$F$23</f>
        <v>300</v>
      </c>
      <c r="G79" s="60"/>
      <c r="H79" s="60"/>
      <c r="I79" s="60"/>
      <c r="J79" s="60"/>
      <c r="K79" s="60"/>
      <c r="L79" s="60"/>
      <c r="M79" s="60"/>
      <c r="N79" s="60"/>
      <c r="O79" s="60"/>
      <c r="P79" s="60"/>
      <c r="Q79" s="60"/>
      <c r="R79" s="60"/>
      <c r="S79" s="60"/>
      <c r="T79" s="120"/>
    </row>
    <row r="80" spans="1:20" s="95" customFormat="1" ht="18.75" customHeight="1">
      <c r="A80" s="57" t="s">
        <v>164</v>
      </c>
      <c r="B80" s="132" t="str">
        <f>'[7]KH 2021-2022'!$B$17</f>
        <v>Xây dựng cầu tràn liên hợp thôn 7, xã Thái Bình</v>
      </c>
      <c r="C80" s="59"/>
      <c r="D80" s="60"/>
      <c r="E80" s="60" t="s">
        <v>263</v>
      </c>
      <c r="F80" s="153">
        <f>'[8]Sheet1 (2)'!$F$24</f>
        <v>700</v>
      </c>
      <c r="G80" s="60"/>
      <c r="H80" s="60"/>
      <c r="I80" s="60"/>
      <c r="J80" s="60"/>
      <c r="K80" s="60"/>
      <c r="L80" s="60"/>
      <c r="M80" s="60"/>
      <c r="N80" s="60"/>
      <c r="O80" s="60"/>
      <c r="P80" s="60"/>
      <c r="Q80" s="60"/>
      <c r="R80" s="60"/>
      <c r="S80" s="60"/>
      <c r="T80" s="120"/>
    </row>
    <row r="81" spans="1:21" s="77" customFormat="1" ht="29.25" customHeight="1">
      <c r="A81" s="27">
        <v>2</v>
      </c>
      <c r="B81" s="134" t="s">
        <v>227</v>
      </c>
      <c r="C81" s="26"/>
      <c r="D81" s="30"/>
      <c r="E81" s="109">
        <v>4</v>
      </c>
      <c r="F81" s="155">
        <f>SUM(F82:F85)</f>
        <v>3825.8</v>
      </c>
      <c r="G81" s="30"/>
      <c r="H81" s="30"/>
      <c r="I81" s="30"/>
      <c r="J81" s="30"/>
      <c r="K81" s="30"/>
      <c r="L81" s="30"/>
      <c r="M81" s="30"/>
      <c r="N81" s="30"/>
      <c r="O81" s="30"/>
      <c r="P81" s="30"/>
      <c r="Q81" s="30"/>
      <c r="R81" s="30"/>
      <c r="S81" s="30"/>
      <c r="T81" s="120" t="s">
        <v>325</v>
      </c>
      <c r="U81" s="103"/>
    </row>
    <row r="82" spans="1:21" s="79" customFormat="1" ht="33" customHeight="1">
      <c r="A82" s="11" t="s">
        <v>164</v>
      </c>
      <c r="B82" s="133" t="str">
        <f>'[7]KH 2021-2022'!$B$10</f>
        <v>Xây dựng đường trục xã đoạn từ thôn Vàng Lè sang thôn Đán Khao, xã Chiêu Yên</v>
      </c>
      <c r="C82" s="28"/>
      <c r="D82" s="29"/>
      <c r="E82" s="60" t="s">
        <v>263</v>
      </c>
      <c r="F82" s="154">
        <f>'[8]Sheet1 (2)'!$F$35</f>
        <v>1500</v>
      </c>
      <c r="G82" s="31"/>
      <c r="H82" s="29"/>
      <c r="I82" s="29"/>
      <c r="J82" s="29"/>
      <c r="K82" s="29"/>
      <c r="L82" s="29"/>
      <c r="M82" s="29"/>
      <c r="N82" s="29"/>
      <c r="O82" s="29"/>
      <c r="P82" s="29"/>
      <c r="Q82" s="29"/>
      <c r="R82" s="29"/>
      <c r="S82" s="29"/>
      <c r="T82" s="120"/>
      <c r="U82" s="93"/>
    </row>
    <row r="83" spans="1:21" s="79" customFormat="1" ht="29.25" customHeight="1">
      <c r="A83" s="11" t="s">
        <v>164</v>
      </c>
      <c r="B83" s="133" t="str">
        <f>'[7]KH 2021-2022'!$B$11</f>
        <v>Xây dựng hóa đường trục xã đoạn từ thôn Cây Chanh, xã Chiêu Yên </v>
      </c>
      <c r="C83" s="28"/>
      <c r="D83" s="29"/>
      <c r="E83" s="60" t="s">
        <v>263</v>
      </c>
      <c r="F83" s="154">
        <f>'[8]Sheet1 (2)'!$F$36</f>
        <v>625.8</v>
      </c>
      <c r="G83" s="31"/>
      <c r="H83" s="29"/>
      <c r="I83" s="29"/>
      <c r="J83" s="29"/>
      <c r="K83" s="29"/>
      <c r="L83" s="29"/>
      <c r="M83" s="29"/>
      <c r="N83" s="29"/>
      <c r="O83" s="29"/>
      <c r="P83" s="29"/>
      <c r="Q83" s="29"/>
      <c r="R83" s="29"/>
      <c r="S83" s="29"/>
      <c r="T83" s="120"/>
      <c r="U83" s="93"/>
    </row>
    <row r="84" spans="1:21" s="79" customFormat="1" ht="20.25" customHeight="1">
      <c r="A84" s="11" t="s">
        <v>164</v>
      </c>
      <c r="B84" s="133" t="str">
        <f>'[8]Sheet1 (2)'!$G$37</f>
        <v>Xât dựng đường trục xã thôn Nam Thắng, xã Chiêu Yên</v>
      </c>
      <c r="C84" s="28"/>
      <c r="D84" s="29"/>
      <c r="E84" s="60" t="s">
        <v>263</v>
      </c>
      <c r="F84" s="154">
        <f>'[8]Sheet1 (2)'!$F$37</f>
        <v>600</v>
      </c>
      <c r="G84" s="31"/>
      <c r="H84" s="29"/>
      <c r="I84" s="29"/>
      <c r="J84" s="29"/>
      <c r="K84" s="29"/>
      <c r="L84" s="29"/>
      <c r="M84" s="29"/>
      <c r="N84" s="29"/>
      <c r="O84" s="29"/>
      <c r="P84" s="29"/>
      <c r="Q84" s="29"/>
      <c r="R84" s="29"/>
      <c r="S84" s="29"/>
      <c r="T84" s="120"/>
      <c r="U84" s="93"/>
    </row>
    <row r="85" spans="1:21" s="79" customFormat="1" ht="27.75" customHeight="1">
      <c r="A85" s="11" t="s">
        <v>164</v>
      </c>
      <c r="B85" s="133" t="str">
        <f>'[8]Sheet1 (2)'!$G$38</f>
        <v>Xây dựng đường trục xã thôn Đồng Dày đi Vắt Cày, xã Chiêu Yên</v>
      </c>
      <c r="C85" s="28"/>
      <c r="D85" s="29"/>
      <c r="E85" s="60" t="s">
        <v>263</v>
      </c>
      <c r="F85" s="154">
        <f>'[8]Sheet1 (2)'!$F$38</f>
        <v>1100</v>
      </c>
      <c r="G85" s="31"/>
      <c r="H85" s="29"/>
      <c r="I85" s="29"/>
      <c r="J85" s="29"/>
      <c r="K85" s="29"/>
      <c r="L85" s="29"/>
      <c r="M85" s="29"/>
      <c r="N85" s="29"/>
      <c r="O85" s="29"/>
      <c r="P85" s="29"/>
      <c r="Q85" s="29"/>
      <c r="R85" s="29"/>
      <c r="S85" s="29"/>
      <c r="T85" s="120"/>
      <c r="U85" s="93"/>
    </row>
    <row r="86" spans="1:21" s="77" customFormat="1" ht="28.5" customHeight="1">
      <c r="A86" s="27">
        <v>3</v>
      </c>
      <c r="B86" s="134" t="s">
        <v>228</v>
      </c>
      <c r="C86" s="26"/>
      <c r="D86" s="30"/>
      <c r="E86" s="109">
        <v>3</v>
      </c>
      <c r="F86" s="155">
        <f>SUM(F87:F89)</f>
        <v>1800</v>
      </c>
      <c r="G86" s="30"/>
      <c r="H86" s="30"/>
      <c r="I86" s="30"/>
      <c r="J86" s="30"/>
      <c r="K86" s="30"/>
      <c r="L86" s="30"/>
      <c r="M86" s="30"/>
      <c r="N86" s="30"/>
      <c r="O86" s="30"/>
      <c r="P86" s="30"/>
      <c r="Q86" s="30"/>
      <c r="R86" s="30"/>
      <c r="S86" s="30"/>
      <c r="T86" s="120" t="s">
        <v>325</v>
      </c>
      <c r="U86" s="103"/>
    </row>
    <row r="87" spans="1:21" s="79" customFormat="1" ht="27" customHeight="1">
      <c r="A87" s="11" t="s">
        <v>164</v>
      </c>
      <c r="B87" s="133" t="str">
        <f>'[8]Sheet1 (2)'!$G$40</f>
        <v>Xây dựng công trình thủy lợi Biện Nam thôn Đồng Giàn, xã Chân Sơn</v>
      </c>
      <c r="C87" s="28"/>
      <c r="D87" s="29"/>
      <c r="E87" s="60" t="s">
        <v>263</v>
      </c>
      <c r="F87" s="154">
        <f>'[8]Sheet1 (2)'!$F$40</f>
        <v>1000</v>
      </c>
      <c r="G87" s="31"/>
      <c r="H87" s="29"/>
      <c r="I87" s="29"/>
      <c r="J87" s="29"/>
      <c r="K87" s="29"/>
      <c r="L87" s="29"/>
      <c r="M87" s="29"/>
      <c r="N87" s="29"/>
      <c r="O87" s="29"/>
      <c r="P87" s="29"/>
      <c r="Q87" s="29"/>
      <c r="R87" s="29"/>
      <c r="S87" s="29"/>
      <c r="T87" s="120"/>
      <c r="U87" s="93"/>
    </row>
    <row r="88" spans="1:21" s="79" customFormat="1" ht="18.75" customHeight="1">
      <c r="A88" s="11" t="s">
        <v>164</v>
      </c>
      <c r="B88" s="133" t="str">
        <f>'[7]KH 2021-2022'!$B$15</f>
        <v>Xây Tường kè chắn đất thôn Động Sơn, xã Chân Sơn</v>
      </c>
      <c r="C88" s="28"/>
      <c r="D88" s="29"/>
      <c r="E88" s="60" t="s">
        <v>263</v>
      </c>
      <c r="F88" s="154">
        <f>'[7]KH 2021-2022'!$D$15</f>
        <v>300</v>
      </c>
      <c r="G88" s="31"/>
      <c r="H88" s="29"/>
      <c r="I88" s="29"/>
      <c r="J88" s="29"/>
      <c r="K88" s="29"/>
      <c r="L88" s="29"/>
      <c r="M88" s="29"/>
      <c r="N88" s="29"/>
      <c r="O88" s="29"/>
      <c r="P88" s="29"/>
      <c r="Q88" s="29"/>
      <c r="R88" s="29"/>
      <c r="S88" s="29"/>
      <c r="T88" s="120"/>
      <c r="U88" s="93"/>
    </row>
    <row r="89" spans="1:21" s="79" customFormat="1" ht="18.75" customHeight="1">
      <c r="A89" s="11" t="s">
        <v>164</v>
      </c>
      <c r="B89" s="133" t="str">
        <f>'[8]Sheet1 (2)'!$G$42</f>
        <v>Xây dựng đường trục xã thôn Trường Sơn đi xã Trung Môn</v>
      </c>
      <c r="C89" s="28"/>
      <c r="D89" s="29"/>
      <c r="E89" s="60" t="s">
        <v>263</v>
      </c>
      <c r="F89" s="154">
        <f>'[8]Sheet1 (2)'!$F$42</f>
        <v>500</v>
      </c>
      <c r="G89" s="31"/>
      <c r="H89" s="29"/>
      <c r="I89" s="29"/>
      <c r="J89" s="29"/>
      <c r="K89" s="29"/>
      <c r="L89" s="29"/>
      <c r="M89" s="29"/>
      <c r="N89" s="29"/>
      <c r="O89" s="29"/>
      <c r="P89" s="29"/>
      <c r="Q89" s="29"/>
      <c r="R89" s="29"/>
      <c r="S89" s="29"/>
      <c r="T89" s="120"/>
      <c r="U89" s="93"/>
    </row>
    <row r="90" spans="1:21" s="77" customFormat="1" ht="27" customHeight="1">
      <c r="A90" s="27">
        <v>4</v>
      </c>
      <c r="B90" s="134" t="s">
        <v>229</v>
      </c>
      <c r="C90" s="26"/>
      <c r="D90" s="30"/>
      <c r="E90" s="109">
        <v>2</v>
      </c>
      <c r="F90" s="155">
        <f>SUM(F91:F92)</f>
        <v>2000</v>
      </c>
      <c r="G90" s="30"/>
      <c r="H90" s="30"/>
      <c r="I90" s="30"/>
      <c r="J90" s="30"/>
      <c r="K90" s="30"/>
      <c r="L90" s="30"/>
      <c r="M90" s="30"/>
      <c r="N90" s="30"/>
      <c r="O90" s="30"/>
      <c r="P90" s="30"/>
      <c r="Q90" s="30"/>
      <c r="R90" s="30"/>
      <c r="S90" s="30"/>
      <c r="T90" s="120" t="s">
        <v>325</v>
      </c>
      <c r="U90" s="103"/>
    </row>
    <row r="91" spans="1:21" s="79" customFormat="1" ht="28.5" customHeight="1">
      <c r="A91" s="11" t="s">
        <v>164</v>
      </c>
      <c r="B91" s="133" t="str">
        <f>'[8]Sheet1 (2)'!$G$46</f>
        <v>Xây dựng công trình phụ trợ  trường PTDT bán trú tiểu học và THCS Quý Quân</v>
      </c>
      <c r="C91" s="28"/>
      <c r="D91" s="29"/>
      <c r="E91" s="60" t="s">
        <v>263</v>
      </c>
      <c r="F91" s="154">
        <f>'[8]Sheet1 (2)'!$F$46</f>
        <v>800</v>
      </c>
      <c r="G91" s="31"/>
      <c r="H91" s="29"/>
      <c r="I91" s="29"/>
      <c r="J91" s="29"/>
      <c r="K91" s="29"/>
      <c r="L91" s="29"/>
      <c r="M91" s="29"/>
      <c r="N91" s="29"/>
      <c r="O91" s="29"/>
      <c r="P91" s="29"/>
      <c r="Q91" s="29"/>
      <c r="R91" s="29"/>
      <c r="S91" s="29"/>
      <c r="T91" s="120"/>
      <c r="U91" s="93"/>
    </row>
    <row r="92" spans="1:21" s="79" customFormat="1" ht="19.5" customHeight="1">
      <c r="A92" s="11" t="s">
        <v>164</v>
      </c>
      <c r="B92" s="133" t="str">
        <f>'[8]Sheet1 (2)'!$G$47</f>
        <v>Xây dựng cầu tràn thôn 3, xã Quý Quân</v>
      </c>
      <c r="C92" s="28"/>
      <c r="D92" s="29"/>
      <c r="E92" s="60" t="s">
        <v>263</v>
      </c>
      <c r="F92" s="154">
        <f>'[8]Sheet1 (2)'!$F$47</f>
        <v>1200</v>
      </c>
      <c r="G92" s="31"/>
      <c r="H92" s="29"/>
      <c r="I92" s="29"/>
      <c r="J92" s="29"/>
      <c r="K92" s="29"/>
      <c r="L92" s="29"/>
      <c r="M92" s="29"/>
      <c r="N92" s="29"/>
      <c r="O92" s="29"/>
      <c r="P92" s="29"/>
      <c r="Q92" s="29"/>
      <c r="R92" s="29"/>
      <c r="S92" s="29"/>
      <c r="T92" s="120"/>
      <c r="U92" s="93"/>
    </row>
    <row r="93" spans="1:21" s="77" customFormat="1" ht="19.5" customHeight="1">
      <c r="A93" s="27">
        <v>5</v>
      </c>
      <c r="B93" s="134" t="s">
        <v>230</v>
      </c>
      <c r="C93" s="26"/>
      <c r="D93" s="30"/>
      <c r="E93" s="109">
        <v>2</v>
      </c>
      <c r="F93" s="155">
        <f>SUM(F94:F95)</f>
        <v>846</v>
      </c>
      <c r="G93" s="30"/>
      <c r="H93" s="30"/>
      <c r="I93" s="30"/>
      <c r="J93" s="30"/>
      <c r="K93" s="30"/>
      <c r="L93" s="30"/>
      <c r="M93" s="30"/>
      <c r="N93" s="30"/>
      <c r="O93" s="30"/>
      <c r="P93" s="30"/>
      <c r="Q93" s="30"/>
      <c r="R93" s="30"/>
      <c r="S93" s="30"/>
      <c r="T93" s="120" t="s">
        <v>287</v>
      </c>
      <c r="U93" s="103"/>
    </row>
    <row r="94" spans="1:21" s="79" customFormat="1" ht="30.75" customHeight="1">
      <c r="A94" s="11" t="s">
        <v>164</v>
      </c>
      <c r="B94" s="133" t="str">
        <f>'[8]Sheet1 (2)'!$G$49</f>
        <v>Nâng cấp, sửa chữa trường THCS Phúc Ninh và xây dựng các công trình phụ trợ</v>
      </c>
      <c r="C94" s="28"/>
      <c r="D94" s="29"/>
      <c r="E94" s="60" t="s">
        <v>263</v>
      </c>
      <c r="F94" s="154">
        <f>'[8]Sheet1 (2)'!$F$49</f>
        <v>300</v>
      </c>
      <c r="G94" s="31"/>
      <c r="H94" s="29"/>
      <c r="I94" s="29"/>
      <c r="J94" s="29"/>
      <c r="K94" s="29"/>
      <c r="L94" s="29"/>
      <c r="M94" s="29"/>
      <c r="N94" s="29"/>
      <c r="O94" s="29"/>
      <c r="P94" s="29"/>
      <c r="Q94" s="29"/>
      <c r="R94" s="29"/>
      <c r="S94" s="29"/>
      <c r="T94" s="120"/>
      <c r="U94" s="93"/>
    </row>
    <row r="95" spans="1:21" s="79" customFormat="1" ht="23.25" customHeight="1">
      <c r="A95" s="11" t="s">
        <v>164</v>
      </c>
      <c r="B95" s="133" t="str">
        <f>'[7]KH 2021-2022'!$B$22</f>
        <v>Xây dựng bếp ăn Trường Mầm Non Trung tâm xã Phúc Ninh</v>
      </c>
      <c r="C95" s="28"/>
      <c r="D95" s="29"/>
      <c r="E95" s="60" t="s">
        <v>263</v>
      </c>
      <c r="F95" s="154">
        <f>'[7]KH 2021-2022'!$D$22</f>
        <v>546</v>
      </c>
      <c r="G95" s="31"/>
      <c r="H95" s="29"/>
      <c r="I95" s="29"/>
      <c r="J95" s="29"/>
      <c r="K95" s="29"/>
      <c r="L95" s="29"/>
      <c r="M95" s="29"/>
      <c r="N95" s="29"/>
      <c r="O95" s="29"/>
      <c r="P95" s="29"/>
      <c r="Q95" s="29"/>
      <c r="R95" s="29"/>
      <c r="S95" s="29"/>
      <c r="T95" s="120"/>
      <c r="U95" s="93"/>
    </row>
    <row r="96" spans="1:21" s="77" customFormat="1" ht="19.5" customHeight="1">
      <c r="A96" s="27">
        <v>6</v>
      </c>
      <c r="B96" s="134" t="str">
        <f>'[8]Sheet1 (2)'!$G$53</f>
        <v>Xã Nhữ Hán</v>
      </c>
      <c r="C96" s="26"/>
      <c r="D96" s="30"/>
      <c r="E96" s="109">
        <v>1</v>
      </c>
      <c r="F96" s="155">
        <f>F97</f>
        <v>600</v>
      </c>
      <c r="G96" s="30"/>
      <c r="H96" s="30"/>
      <c r="I96" s="30"/>
      <c r="J96" s="30"/>
      <c r="K96" s="30"/>
      <c r="L96" s="30"/>
      <c r="M96" s="30"/>
      <c r="N96" s="30"/>
      <c r="O96" s="30"/>
      <c r="P96" s="30"/>
      <c r="Q96" s="30"/>
      <c r="R96" s="30"/>
      <c r="S96" s="30"/>
      <c r="T96" s="120" t="s">
        <v>287</v>
      </c>
      <c r="U96" s="103"/>
    </row>
    <row r="97" spans="1:21" s="79" customFormat="1" ht="30.75" customHeight="1">
      <c r="A97" s="11"/>
      <c r="B97" s="133" t="str">
        <f>'[8]Sheet1 (2)'!$G$54</f>
        <v>Xây dựng đường trục xã đoạn từ đường DH 09 đi thôn Trại Xoan, xã Nhữ Hán</v>
      </c>
      <c r="C97" s="28"/>
      <c r="D97" s="29"/>
      <c r="E97" s="60" t="s">
        <v>263</v>
      </c>
      <c r="F97" s="154">
        <f>'[8]Sheet1 (2)'!$F$54</f>
        <v>600</v>
      </c>
      <c r="G97" s="31"/>
      <c r="H97" s="29"/>
      <c r="I97" s="29"/>
      <c r="J97" s="29"/>
      <c r="K97" s="29"/>
      <c r="L97" s="29"/>
      <c r="M97" s="29"/>
      <c r="N97" s="29"/>
      <c r="O97" s="29"/>
      <c r="P97" s="29"/>
      <c r="Q97" s="29"/>
      <c r="R97" s="29"/>
      <c r="S97" s="29"/>
      <c r="T97" s="120"/>
      <c r="U97" s="93"/>
    </row>
    <row r="98" spans="1:21" s="77" customFormat="1" ht="19.5" customHeight="1">
      <c r="A98" s="27">
        <v>7</v>
      </c>
      <c r="B98" s="134" t="str">
        <f>'[8]Sheet1 (2)'!$G$55</f>
        <v>Xã Tân Tiến</v>
      </c>
      <c r="C98" s="26"/>
      <c r="D98" s="30"/>
      <c r="E98" s="109">
        <v>1</v>
      </c>
      <c r="F98" s="155">
        <f>F99</f>
        <v>200</v>
      </c>
      <c r="G98" s="30"/>
      <c r="H98" s="30"/>
      <c r="I98" s="30"/>
      <c r="J98" s="30"/>
      <c r="K98" s="30"/>
      <c r="L98" s="30"/>
      <c r="M98" s="30"/>
      <c r="N98" s="30"/>
      <c r="O98" s="30"/>
      <c r="P98" s="30"/>
      <c r="Q98" s="30"/>
      <c r="R98" s="30"/>
      <c r="S98" s="30"/>
      <c r="T98" s="120" t="s">
        <v>287</v>
      </c>
      <c r="U98" s="103"/>
    </row>
    <row r="99" spans="1:21" s="79" customFormat="1" ht="33.75" customHeight="1">
      <c r="A99" s="11"/>
      <c r="B99" s="133" t="str">
        <f>'[8]Sheet1 (2)'!$G$56</f>
        <v>Xây dựng các công trình phụ trợ trường tiểu học Tân Tiến phân hiệu Roàng</v>
      </c>
      <c r="C99" s="28"/>
      <c r="D99" s="29"/>
      <c r="E99" s="60" t="s">
        <v>263</v>
      </c>
      <c r="F99" s="154">
        <f>'[8]Sheet1 (2)'!$F$56</f>
        <v>200</v>
      </c>
      <c r="G99" s="31"/>
      <c r="H99" s="29"/>
      <c r="I99" s="29"/>
      <c r="J99" s="29"/>
      <c r="K99" s="29"/>
      <c r="L99" s="29"/>
      <c r="M99" s="29"/>
      <c r="N99" s="29"/>
      <c r="O99" s="29"/>
      <c r="P99" s="29"/>
      <c r="Q99" s="29"/>
      <c r="R99" s="29"/>
      <c r="S99" s="29"/>
      <c r="T99" s="120"/>
      <c r="U99" s="93"/>
    </row>
    <row r="100" spans="1:20" s="74" customFormat="1" ht="26.25" customHeight="1">
      <c r="A100" s="159" t="s">
        <v>113</v>
      </c>
      <c r="B100" s="135" t="s">
        <v>327</v>
      </c>
      <c r="C100" s="68">
        <v>43</v>
      </c>
      <c r="D100" s="69">
        <v>46344</v>
      </c>
      <c r="E100" s="114">
        <f>E101+E121+E123+E125+E129+E133+E135+E137+E140+E142+E152+E155</f>
        <v>26</v>
      </c>
      <c r="F100" s="156">
        <f>F101+F121+F123+F125+F129+F133+F135+F137+F140+F142+F152+F155</f>
        <v>34189.5</v>
      </c>
      <c r="G100" s="69"/>
      <c r="H100" s="69">
        <v>21885</v>
      </c>
      <c r="I100" s="69">
        <v>10370</v>
      </c>
      <c r="J100" s="69">
        <v>0</v>
      </c>
      <c r="K100" s="69">
        <v>0</v>
      </c>
      <c r="L100" s="69">
        <v>15580</v>
      </c>
      <c r="M100" s="69">
        <v>9612.2</v>
      </c>
      <c r="N100" s="69">
        <v>4132</v>
      </c>
      <c r="O100" s="69">
        <v>0</v>
      </c>
      <c r="P100" s="69">
        <v>6186.800000000001</v>
      </c>
      <c r="Q100" s="69">
        <v>5967.799999999999</v>
      </c>
      <c r="R100" s="69">
        <v>1196.1999999999998</v>
      </c>
      <c r="S100" s="69"/>
      <c r="T100" s="120"/>
    </row>
    <row r="101" spans="1:20" s="77" customFormat="1" ht="18" customHeight="1">
      <c r="A101" s="27">
        <v>1</v>
      </c>
      <c r="B101" s="134" t="s">
        <v>107</v>
      </c>
      <c r="C101" s="26"/>
      <c r="D101" s="30"/>
      <c r="E101" s="109">
        <v>1</v>
      </c>
      <c r="F101" s="155">
        <f>SUM(F102:F102)</f>
        <v>1078</v>
      </c>
      <c r="G101" s="30"/>
      <c r="H101" s="30">
        <v>9700</v>
      </c>
      <c r="I101" s="30">
        <v>4850</v>
      </c>
      <c r="J101" s="30">
        <v>0</v>
      </c>
      <c r="K101" s="30">
        <v>0</v>
      </c>
      <c r="L101" s="30">
        <v>0</v>
      </c>
      <c r="M101" s="30">
        <v>0</v>
      </c>
      <c r="N101" s="30">
        <v>868</v>
      </c>
      <c r="O101" s="30">
        <v>0</v>
      </c>
      <c r="P101" s="30">
        <v>2983.9</v>
      </c>
      <c r="Q101" s="30">
        <v>0</v>
      </c>
      <c r="R101" s="30">
        <v>998.0999999999999</v>
      </c>
      <c r="S101" s="30"/>
      <c r="T101" s="120" t="s">
        <v>287</v>
      </c>
    </row>
    <row r="102" spans="1:20" s="79" customFormat="1" ht="20.25" customHeight="1">
      <c r="A102" s="11" t="s">
        <v>164</v>
      </c>
      <c r="B102" s="132" t="str">
        <f>'[6]KH 2023'!$B$187</f>
        <v>Xây dựng nhà mái che trường mầm non Sơn Nam</v>
      </c>
      <c r="C102" s="59"/>
      <c r="D102" s="60"/>
      <c r="E102" s="60" t="s">
        <v>263</v>
      </c>
      <c r="F102" s="153">
        <f>'[6]KH 2023'!$C$187/1000</f>
        <v>1078</v>
      </c>
      <c r="G102" s="29"/>
      <c r="H102" s="29"/>
      <c r="I102" s="29"/>
      <c r="J102" s="29"/>
      <c r="K102" s="29"/>
      <c r="L102" s="29"/>
      <c r="M102" s="29"/>
      <c r="N102" s="29"/>
      <c r="O102" s="29"/>
      <c r="P102" s="29"/>
      <c r="Q102" s="29"/>
      <c r="R102" s="29"/>
      <c r="S102" s="29"/>
      <c r="T102" s="120"/>
    </row>
    <row r="103" spans="1:20" s="79" customFormat="1" ht="24.75" customHeight="1" hidden="1">
      <c r="A103" s="11"/>
      <c r="B103" s="133"/>
      <c r="C103" s="28"/>
      <c r="D103" s="29"/>
      <c r="E103" s="29"/>
      <c r="F103" s="154"/>
      <c r="G103" s="29"/>
      <c r="H103" s="29"/>
      <c r="I103" s="29"/>
      <c r="J103" s="29"/>
      <c r="K103" s="29"/>
      <c r="L103" s="29"/>
      <c r="M103" s="29"/>
      <c r="N103" s="29"/>
      <c r="O103" s="29"/>
      <c r="P103" s="29"/>
      <c r="Q103" s="29"/>
      <c r="R103" s="29"/>
      <c r="S103" s="29"/>
      <c r="T103" s="120"/>
    </row>
    <row r="104" spans="1:20" s="79" customFormat="1" ht="24.75" customHeight="1" hidden="1">
      <c r="A104" s="11"/>
      <c r="B104" s="133"/>
      <c r="C104" s="28"/>
      <c r="D104" s="29"/>
      <c r="E104" s="29"/>
      <c r="F104" s="154"/>
      <c r="G104" s="29"/>
      <c r="H104" s="29"/>
      <c r="I104" s="29"/>
      <c r="J104" s="29"/>
      <c r="K104" s="29"/>
      <c r="L104" s="29"/>
      <c r="M104" s="29"/>
      <c r="N104" s="29"/>
      <c r="O104" s="29"/>
      <c r="P104" s="29"/>
      <c r="Q104" s="29"/>
      <c r="R104" s="29"/>
      <c r="S104" s="29"/>
      <c r="T104" s="120"/>
    </row>
    <row r="105" spans="1:20" s="79" customFormat="1" ht="24.75" customHeight="1" hidden="1">
      <c r="A105" s="11"/>
      <c r="B105" s="133"/>
      <c r="C105" s="28"/>
      <c r="D105" s="29"/>
      <c r="E105" s="29"/>
      <c r="F105" s="154"/>
      <c r="G105" s="29"/>
      <c r="H105" s="29"/>
      <c r="I105" s="29"/>
      <c r="J105" s="29"/>
      <c r="K105" s="29"/>
      <c r="L105" s="29"/>
      <c r="M105" s="29"/>
      <c r="N105" s="29"/>
      <c r="O105" s="29"/>
      <c r="P105" s="29"/>
      <c r="Q105" s="29"/>
      <c r="R105" s="29"/>
      <c r="S105" s="29"/>
      <c r="T105" s="120"/>
    </row>
    <row r="106" spans="1:20" s="79" customFormat="1" ht="24.75" customHeight="1" hidden="1">
      <c r="A106" s="11"/>
      <c r="B106" s="133"/>
      <c r="C106" s="28"/>
      <c r="D106" s="29"/>
      <c r="E106" s="29"/>
      <c r="F106" s="154"/>
      <c r="G106" s="29"/>
      <c r="H106" s="29"/>
      <c r="I106" s="29"/>
      <c r="J106" s="29"/>
      <c r="K106" s="29"/>
      <c r="L106" s="29"/>
      <c r="M106" s="29"/>
      <c r="N106" s="29"/>
      <c r="O106" s="29"/>
      <c r="P106" s="29"/>
      <c r="Q106" s="29"/>
      <c r="R106" s="29"/>
      <c r="S106" s="29"/>
      <c r="T106" s="120"/>
    </row>
    <row r="107" spans="1:20" s="79" customFormat="1" ht="24.75" customHeight="1" hidden="1">
      <c r="A107" s="11"/>
      <c r="B107" s="133"/>
      <c r="C107" s="28"/>
      <c r="D107" s="29"/>
      <c r="E107" s="29"/>
      <c r="F107" s="154"/>
      <c r="G107" s="29"/>
      <c r="H107" s="29"/>
      <c r="I107" s="29"/>
      <c r="J107" s="29"/>
      <c r="K107" s="29"/>
      <c r="L107" s="29"/>
      <c r="M107" s="29"/>
      <c r="N107" s="29"/>
      <c r="O107" s="29"/>
      <c r="P107" s="29"/>
      <c r="Q107" s="29"/>
      <c r="R107" s="29"/>
      <c r="S107" s="29"/>
      <c r="T107" s="120"/>
    </row>
    <row r="108" spans="1:20" s="79" customFormat="1" ht="12.75" hidden="1">
      <c r="A108" s="11"/>
      <c r="B108" s="133"/>
      <c r="C108" s="28"/>
      <c r="D108" s="29"/>
      <c r="E108" s="29"/>
      <c r="F108" s="154"/>
      <c r="G108" s="29"/>
      <c r="H108" s="29"/>
      <c r="I108" s="29"/>
      <c r="J108" s="29"/>
      <c r="K108" s="29"/>
      <c r="L108" s="29"/>
      <c r="M108" s="29"/>
      <c r="N108" s="29"/>
      <c r="O108" s="29"/>
      <c r="P108" s="29"/>
      <c r="Q108" s="29"/>
      <c r="R108" s="29"/>
      <c r="S108" s="29"/>
      <c r="T108" s="120"/>
    </row>
    <row r="109" spans="1:20" s="79" customFormat="1" ht="12.75" hidden="1">
      <c r="A109" s="11"/>
      <c r="B109" s="133"/>
      <c r="C109" s="28"/>
      <c r="D109" s="29"/>
      <c r="E109" s="29"/>
      <c r="F109" s="154"/>
      <c r="G109" s="29"/>
      <c r="H109" s="29"/>
      <c r="I109" s="29"/>
      <c r="J109" s="29"/>
      <c r="K109" s="29"/>
      <c r="L109" s="29"/>
      <c r="M109" s="29"/>
      <c r="N109" s="29"/>
      <c r="O109" s="29"/>
      <c r="P109" s="29"/>
      <c r="Q109" s="29"/>
      <c r="R109" s="29"/>
      <c r="S109" s="29"/>
      <c r="T109" s="120"/>
    </row>
    <row r="110" spans="1:20" s="79" customFormat="1" ht="12.75" hidden="1">
      <c r="A110" s="11"/>
      <c r="B110" s="133"/>
      <c r="C110" s="28"/>
      <c r="D110" s="29"/>
      <c r="E110" s="29"/>
      <c r="F110" s="154"/>
      <c r="G110" s="29"/>
      <c r="H110" s="29"/>
      <c r="I110" s="29"/>
      <c r="J110" s="29"/>
      <c r="K110" s="29"/>
      <c r="L110" s="29"/>
      <c r="M110" s="29"/>
      <c r="N110" s="29"/>
      <c r="O110" s="29"/>
      <c r="P110" s="29"/>
      <c r="Q110" s="29"/>
      <c r="R110" s="29"/>
      <c r="S110" s="29"/>
      <c r="T110" s="120"/>
    </row>
    <row r="111" spans="1:20" s="79" customFormat="1" ht="12.75" hidden="1">
      <c r="A111" s="11"/>
      <c r="B111" s="133"/>
      <c r="C111" s="28"/>
      <c r="D111" s="29"/>
      <c r="E111" s="29"/>
      <c r="F111" s="154"/>
      <c r="G111" s="29"/>
      <c r="H111" s="29"/>
      <c r="I111" s="29"/>
      <c r="J111" s="29"/>
      <c r="K111" s="29"/>
      <c r="L111" s="29"/>
      <c r="M111" s="29"/>
      <c r="N111" s="29"/>
      <c r="O111" s="29"/>
      <c r="P111" s="29"/>
      <c r="Q111" s="29"/>
      <c r="R111" s="29"/>
      <c r="S111" s="29"/>
      <c r="T111" s="120"/>
    </row>
    <row r="112" spans="1:20" s="79" customFormat="1" ht="12.75" hidden="1">
      <c r="A112" s="11"/>
      <c r="B112" s="133"/>
      <c r="C112" s="28"/>
      <c r="D112" s="29"/>
      <c r="E112" s="29"/>
      <c r="F112" s="154"/>
      <c r="G112" s="29"/>
      <c r="H112" s="29"/>
      <c r="I112" s="29"/>
      <c r="J112" s="29"/>
      <c r="K112" s="29"/>
      <c r="L112" s="29"/>
      <c r="M112" s="29"/>
      <c r="N112" s="29"/>
      <c r="O112" s="29"/>
      <c r="P112" s="29"/>
      <c r="Q112" s="29"/>
      <c r="R112" s="29"/>
      <c r="S112" s="29"/>
      <c r="T112" s="120"/>
    </row>
    <row r="113" spans="1:20" s="79" customFormat="1" ht="12.75" hidden="1">
      <c r="A113" s="11"/>
      <c r="B113" s="133"/>
      <c r="C113" s="28"/>
      <c r="D113" s="29"/>
      <c r="E113" s="29"/>
      <c r="F113" s="154"/>
      <c r="G113" s="29"/>
      <c r="H113" s="29"/>
      <c r="I113" s="29"/>
      <c r="J113" s="29"/>
      <c r="K113" s="29"/>
      <c r="L113" s="29"/>
      <c r="M113" s="29"/>
      <c r="N113" s="29"/>
      <c r="O113" s="29"/>
      <c r="P113" s="29"/>
      <c r="Q113" s="29"/>
      <c r="R113" s="29"/>
      <c r="S113" s="29"/>
      <c r="T113" s="120"/>
    </row>
    <row r="114" spans="1:20" s="79" customFormat="1" ht="12.75" hidden="1">
      <c r="A114" s="11"/>
      <c r="B114" s="133"/>
      <c r="C114" s="28"/>
      <c r="D114" s="29"/>
      <c r="E114" s="29"/>
      <c r="F114" s="154"/>
      <c r="G114" s="29"/>
      <c r="H114" s="29"/>
      <c r="I114" s="29"/>
      <c r="J114" s="29"/>
      <c r="K114" s="29"/>
      <c r="L114" s="29"/>
      <c r="M114" s="29"/>
      <c r="N114" s="29"/>
      <c r="O114" s="29"/>
      <c r="P114" s="29"/>
      <c r="Q114" s="29"/>
      <c r="R114" s="29"/>
      <c r="S114" s="29"/>
      <c r="T114" s="120"/>
    </row>
    <row r="115" spans="1:20" s="79" customFormat="1" ht="12.75" hidden="1">
      <c r="A115" s="11"/>
      <c r="B115" s="133"/>
      <c r="C115" s="28"/>
      <c r="D115" s="29"/>
      <c r="E115" s="29"/>
      <c r="F115" s="154"/>
      <c r="G115" s="29"/>
      <c r="H115" s="29"/>
      <c r="I115" s="29"/>
      <c r="J115" s="29"/>
      <c r="K115" s="29"/>
      <c r="L115" s="29"/>
      <c r="M115" s="29"/>
      <c r="N115" s="29"/>
      <c r="O115" s="29"/>
      <c r="P115" s="29"/>
      <c r="Q115" s="29"/>
      <c r="R115" s="29"/>
      <c r="S115" s="29"/>
      <c r="T115" s="120"/>
    </row>
    <row r="116" spans="1:20" s="79" customFormat="1" ht="12.75" hidden="1">
      <c r="A116" s="11"/>
      <c r="B116" s="133"/>
      <c r="C116" s="28"/>
      <c r="D116" s="29"/>
      <c r="E116" s="29"/>
      <c r="F116" s="154"/>
      <c r="G116" s="29"/>
      <c r="H116" s="29"/>
      <c r="I116" s="29"/>
      <c r="J116" s="29"/>
      <c r="K116" s="29"/>
      <c r="L116" s="29"/>
      <c r="M116" s="29"/>
      <c r="N116" s="29"/>
      <c r="O116" s="29"/>
      <c r="P116" s="29"/>
      <c r="Q116" s="29"/>
      <c r="R116" s="29"/>
      <c r="S116" s="29"/>
      <c r="T116" s="120"/>
    </row>
    <row r="117" spans="1:20" s="79" customFormat="1" ht="12.75" hidden="1">
      <c r="A117" s="11"/>
      <c r="B117" s="133"/>
      <c r="C117" s="28"/>
      <c r="D117" s="29"/>
      <c r="E117" s="29"/>
      <c r="F117" s="154"/>
      <c r="G117" s="29"/>
      <c r="H117" s="29"/>
      <c r="I117" s="29"/>
      <c r="J117" s="29"/>
      <c r="K117" s="29"/>
      <c r="L117" s="29"/>
      <c r="M117" s="29"/>
      <c r="N117" s="29"/>
      <c r="O117" s="29"/>
      <c r="P117" s="29"/>
      <c r="Q117" s="29"/>
      <c r="R117" s="29"/>
      <c r="S117" s="29"/>
      <c r="T117" s="120"/>
    </row>
    <row r="118" spans="1:20" s="79" customFormat="1" ht="12.75" hidden="1">
      <c r="A118" s="11"/>
      <c r="B118" s="133"/>
      <c r="C118" s="28"/>
      <c r="D118" s="29"/>
      <c r="E118" s="29"/>
      <c r="F118" s="154"/>
      <c r="G118" s="29"/>
      <c r="H118" s="29"/>
      <c r="I118" s="29"/>
      <c r="J118" s="29"/>
      <c r="K118" s="29"/>
      <c r="L118" s="29"/>
      <c r="M118" s="29"/>
      <c r="N118" s="29"/>
      <c r="O118" s="29"/>
      <c r="P118" s="29"/>
      <c r="Q118" s="29"/>
      <c r="R118" s="29"/>
      <c r="S118" s="29"/>
      <c r="T118" s="120"/>
    </row>
    <row r="119" spans="1:20" s="79" customFormat="1" ht="12.75" hidden="1">
      <c r="A119" s="11"/>
      <c r="B119" s="133"/>
      <c r="C119" s="28"/>
      <c r="D119" s="29"/>
      <c r="E119" s="29"/>
      <c r="F119" s="154"/>
      <c r="G119" s="29"/>
      <c r="H119" s="29"/>
      <c r="I119" s="29"/>
      <c r="J119" s="29"/>
      <c r="K119" s="29"/>
      <c r="L119" s="29"/>
      <c r="M119" s="29"/>
      <c r="N119" s="29"/>
      <c r="O119" s="29"/>
      <c r="P119" s="29"/>
      <c r="Q119" s="29"/>
      <c r="R119" s="29"/>
      <c r="S119" s="29"/>
      <c r="T119" s="120"/>
    </row>
    <row r="120" spans="1:20" s="79" customFormat="1" ht="12.75" hidden="1">
      <c r="A120" s="11"/>
      <c r="B120" s="133"/>
      <c r="C120" s="28"/>
      <c r="D120" s="29"/>
      <c r="E120" s="29"/>
      <c r="F120" s="154"/>
      <c r="G120" s="29"/>
      <c r="H120" s="29"/>
      <c r="I120" s="29"/>
      <c r="J120" s="29"/>
      <c r="K120" s="29"/>
      <c r="L120" s="29"/>
      <c r="M120" s="29"/>
      <c r="N120" s="29"/>
      <c r="O120" s="29"/>
      <c r="P120" s="29"/>
      <c r="Q120" s="29"/>
      <c r="R120" s="29"/>
      <c r="S120" s="29"/>
      <c r="T120" s="120"/>
    </row>
    <row r="121" spans="1:20" s="94" customFormat="1" ht="21.75" customHeight="1">
      <c r="A121" s="63">
        <v>2</v>
      </c>
      <c r="B121" s="131" t="str">
        <f>'[6]KH 2023'!$B$182</f>
        <v>Xã Đại Phú</v>
      </c>
      <c r="C121" s="54"/>
      <c r="D121" s="64"/>
      <c r="E121" s="107">
        <v>1</v>
      </c>
      <c r="F121" s="152">
        <f>F122</f>
        <v>1078</v>
      </c>
      <c r="G121" s="62"/>
      <c r="H121" s="64"/>
      <c r="I121" s="64"/>
      <c r="J121" s="64"/>
      <c r="K121" s="64"/>
      <c r="L121" s="64"/>
      <c r="M121" s="64"/>
      <c r="N121" s="64"/>
      <c r="O121" s="64"/>
      <c r="P121" s="64"/>
      <c r="Q121" s="64"/>
      <c r="R121" s="64"/>
      <c r="S121" s="64"/>
      <c r="T121" s="120" t="s">
        <v>287</v>
      </c>
    </row>
    <row r="122" spans="1:20" s="95" customFormat="1" ht="28.5" customHeight="1">
      <c r="A122" s="57" t="s">
        <v>164</v>
      </c>
      <c r="B122" s="132" t="str">
        <f>'[6]KH 2023'!$B$183</f>
        <v>Xây dựng 02 phòng học điểm trường Cây Thông, trường mầm non Đại Phú (giai đoạn 2)</v>
      </c>
      <c r="C122" s="59"/>
      <c r="D122" s="60"/>
      <c r="E122" s="60" t="s">
        <v>263</v>
      </c>
      <c r="F122" s="153">
        <f>'[6]KH 2023'!$C$183/1000</f>
        <v>1078</v>
      </c>
      <c r="G122" s="60"/>
      <c r="H122" s="60"/>
      <c r="I122" s="60"/>
      <c r="J122" s="60"/>
      <c r="K122" s="60"/>
      <c r="L122" s="60"/>
      <c r="M122" s="60"/>
      <c r="N122" s="60"/>
      <c r="O122" s="60"/>
      <c r="P122" s="60"/>
      <c r="Q122" s="60"/>
      <c r="R122" s="60"/>
      <c r="S122" s="60"/>
      <c r="T122" s="120"/>
    </row>
    <row r="123" spans="1:20" s="94" customFormat="1" ht="27" customHeight="1">
      <c r="A123" s="63">
        <v>3</v>
      </c>
      <c r="B123" s="131" t="str">
        <f>'[6]KH 2023'!$B$184</f>
        <v>Xã Kháng Nhật</v>
      </c>
      <c r="C123" s="54"/>
      <c r="D123" s="64"/>
      <c r="E123" s="107">
        <v>1</v>
      </c>
      <c r="F123" s="152">
        <f>F124</f>
        <v>5389</v>
      </c>
      <c r="G123" s="62"/>
      <c r="H123" s="64"/>
      <c r="I123" s="64"/>
      <c r="J123" s="64"/>
      <c r="K123" s="64"/>
      <c r="L123" s="64"/>
      <c r="M123" s="64"/>
      <c r="N123" s="64"/>
      <c r="O123" s="64"/>
      <c r="P123" s="64"/>
      <c r="Q123" s="64"/>
      <c r="R123" s="64"/>
      <c r="S123" s="64"/>
      <c r="T123" s="158" t="s">
        <v>325</v>
      </c>
    </row>
    <row r="124" spans="1:20" s="95" customFormat="1" ht="56.25" customHeight="1">
      <c r="A124" s="57" t="s">
        <v>164</v>
      </c>
      <c r="B124" s="132" t="str">
        <f>'[6]KH 2023'!$B$185</f>
        <v>Xây dựng đường trục xã: Đoạn từ Nhà văn hoá thôn Lẹm đến cổng ông Cầm Lai (2,1 km), đoạn từ nghĩa trang thôn Ba Khe đến đường ĐT 185 (0,6 km) và đoạn từ thôn Trung Tâm đi thôn Khuôn Phầy (0,9 km)</v>
      </c>
      <c r="C124" s="59"/>
      <c r="D124" s="60"/>
      <c r="E124" s="60" t="s">
        <v>263</v>
      </c>
      <c r="F124" s="153">
        <f>'[6]KH 2023'!$C$185/1000</f>
        <v>5389</v>
      </c>
      <c r="G124" s="60"/>
      <c r="H124" s="60"/>
      <c r="I124" s="60"/>
      <c r="J124" s="60"/>
      <c r="K124" s="60"/>
      <c r="L124" s="60"/>
      <c r="M124" s="60"/>
      <c r="N124" s="60"/>
      <c r="O124" s="60"/>
      <c r="P124" s="60"/>
      <c r="Q124" s="60"/>
      <c r="R124" s="60"/>
      <c r="S124" s="60"/>
      <c r="T124" s="120"/>
    </row>
    <row r="125" spans="1:20" s="94" customFormat="1" ht="16.5" customHeight="1">
      <c r="A125" s="63">
        <v>4</v>
      </c>
      <c r="B125" s="131" t="str">
        <f>'[6]KH 2023'!$B$188</f>
        <v>Xã Tân Trào</v>
      </c>
      <c r="C125" s="54"/>
      <c r="D125" s="64"/>
      <c r="E125" s="107">
        <v>3</v>
      </c>
      <c r="F125" s="152">
        <f>SUM(F126:F128)</f>
        <v>1078</v>
      </c>
      <c r="G125" s="62"/>
      <c r="H125" s="64"/>
      <c r="I125" s="64"/>
      <c r="J125" s="64"/>
      <c r="K125" s="64"/>
      <c r="L125" s="64"/>
      <c r="M125" s="64"/>
      <c r="N125" s="64"/>
      <c r="O125" s="64"/>
      <c r="P125" s="64"/>
      <c r="Q125" s="64"/>
      <c r="R125" s="64"/>
      <c r="S125" s="64"/>
      <c r="T125" s="120" t="s">
        <v>287</v>
      </c>
    </row>
    <row r="126" spans="1:20" s="95" customFormat="1" ht="16.5" customHeight="1">
      <c r="A126" s="57" t="s">
        <v>164</v>
      </c>
      <c r="B126" s="132" t="str">
        <f>'[6]KH 2023'!$B$189</f>
        <v>Xây dựng đường trục thôn</v>
      </c>
      <c r="C126" s="59"/>
      <c r="D126" s="60"/>
      <c r="E126" s="60" t="s">
        <v>263</v>
      </c>
      <c r="F126" s="153">
        <f>'[6]KH 2023'!$C$189/1000</f>
        <v>832</v>
      </c>
      <c r="G126" s="60"/>
      <c r="H126" s="60"/>
      <c r="I126" s="60"/>
      <c r="J126" s="60"/>
      <c r="K126" s="60"/>
      <c r="L126" s="60"/>
      <c r="M126" s="60"/>
      <c r="N126" s="60"/>
      <c r="O126" s="60"/>
      <c r="P126" s="60"/>
      <c r="Q126" s="60"/>
      <c r="R126" s="60"/>
      <c r="S126" s="60"/>
      <c r="T126" s="120"/>
    </row>
    <row r="127" spans="1:20" s="95" customFormat="1" ht="16.5" customHeight="1">
      <c r="A127" s="57" t="s">
        <v>164</v>
      </c>
      <c r="B127" s="132" t="str">
        <f>'[6]KH 2023'!$B$190</f>
        <v>Nâng cấp, cải tạo Nhà văn hoá thôn Tân Lập</v>
      </c>
      <c r="C127" s="59"/>
      <c r="D127" s="60"/>
      <c r="E127" s="60" t="s">
        <v>263</v>
      </c>
      <c r="F127" s="153">
        <f>'[6]KH 2023'!$C$190/1000</f>
        <v>100</v>
      </c>
      <c r="G127" s="60"/>
      <c r="H127" s="60"/>
      <c r="I127" s="60"/>
      <c r="J127" s="60"/>
      <c r="K127" s="60"/>
      <c r="L127" s="60"/>
      <c r="M127" s="60"/>
      <c r="N127" s="60"/>
      <c r="O127" s="60"/>
      <c r="P127" s="60"/>
      <c r="Q127" s="60"/>
      <c r="R127" s="60"/>
      <c r="S127" s="60"/>
      <c r="T127" s="120"/>
    </row>
    <row r="128" spans="1:20" s="95" customFormat="1" ht="28.5" customHeight="1">
      <c r="A128" s="57" t="s">
        <v>164</v>
      </c>
      <c r="B128" s="132" t="str">
        <f>'[6]KH 2023'!$B$191</f>
        <v>Xây dựng cổng và hàng rào nhà văn hoá thôn Tiền Phong và thôn Vĩnh Tân</v>
      </c>
      <c r="C128" s="59"/>
      <c r="D128" s="60"/>
      <c r="E128" s="60" t="s">
        <v>263</v>
      </c>
      <c r="F128" s="153">
        <f>'[6]KH 2023'!$C$191/1000</f>
        <v>146</v>
      </c>
      <c r="G128" s="60"/>
      <c r="H128" s="60"/>
      <c r="I128" s="60"/>
      <c r="J128" s="60"/>
      <c r="K128" s="60"/>
      <c r="L128" s="60"/>
      <c r="M128" s="60"/>
      <c r="N128" s="60"/>
      <c r="O128" s="60"/>
      <c r="P128" s="60"/>
      <c r="Q128" s="60"/>
      <c r="R128" s="60"/>
      <c r="S128" s="60"/>
      <c r="T128" s="120"/>
    </row>
    <row r="129" spans="1:20" s="94" customFormat="1" ht="25.5" customHeight="1">
      <c r="A129" s="63">
        <v>5</v>
      </c>
      <c r="B129" s="131" t="str">
        <f>'[6]KH 2023'!$B$192</f>
        <v>Xã Phú Lương </v>
      </c>
      <c r="C129" s="54"/>
      <c r="D129" s="64"/>
      <c r="E129" s="107">
        <v>3</v>
      </c>
      <c r="F129" s="152">
        <f>SUM(F130:F132)</f>
        <v>5389</v>
      </c>
      <c r="G129" s="62"/>
      <c r="H129" s="64"/>
      <c r="I129" s="64"/>
      <c r="J129" s="64"/>
      <c r="K129" s="64"/>
      <c r="L129" s="64"/>
      <c r="M129" s="64"/>
      <c r="N129" s="64"/>
      <c r="O129" s="64"/>
      <c r="P129" s="64"/>
      <c r="Q129" s="64"/>
      <c r="R129" s="64"/>
      <c r="S129" s="64"/>
      <c r="T129" s="158" t="s">
        <v>325</v>
      </c>
    </row>
    <row r="130" spans="1:20" s="95" customFormat="1" ht="15.75" customHeight="1">
      <c r="A130" s="57" t="s">
        <v>164</v>
      </c>
      <c r="B130" s="132" t="str">
        <f>'[6]KH 2023'!$B$193</f>
        <v>Xây dựng nghĩa trang thôn Lão Nhiêu, Lãng Nhiêu</v>
      </c>
      <c r="C130" s="59"/>
      <c r="D130" s="60"/>
      <c r="E130" s="60" t="s">
        <v>263</v>
      </c>
      <c r="F130" s="153">
        <f>'[6]KH 2023'!$C$193/1000</f>
        <v>200</v>
      </c>
      <c r="G130" s="60"/>
      <c r="H130" s="60"/>
      <c r="I130" s="60"/>
      <c r="J130" s="60"/>
      <c r="K130" s="60"/>
      <c r="L130" s="60"/>
      <c r="M130" s="60"/>
      <c r="N130" s="60"/>
      <c r="O130" s="60"/>
      <c r="P130" s="60"/>
      <c r="Q130" s="60"/>
      <c r="R130" s="60"/>
      <c r="S130" s="60"/>
      <c r="T130" s="120"/>
    </row>
    <row r="131" spans="1:20" s="95" customFormat="1" ht="15.75" customHeight="1">
      <c r="A131" s="57" t="s">
        <v>164</v>
      </c>
      <c r="B131" s="132" t="str">
        <f>'[6]KH 2023'!$B$194</f>
        <v>Xây dựng đường vào Trường Mầm non Phú Lương</v>
      </c>
      <c r="C131" s="59"/>
      <c r="D131" s="60"/>
      <c r="E131" s="60" t="s">
        <v>263</v>
      </c>
      <c r="F131" s="153">
        <f>'[6]KH 2023'!$C$194/1000</f>
        <v>200</v>
      </c>
      <c r="G131" s="60"/>
      <c r="H131" s="60"/>
      <c r="I131" s="60"/>
      <c r="J131" s="60"/>
      <c r="K131" s="60"/>
      <c r="L131" s="60"/>
      <c r="M131" s="60"/>
      <c r="N131" s="60"/>
      <c r="O131" s="60"/>
      <c r="P131" s="60"/>
      <c r="Q131" s="60"/>
      <c r="R131" s="60"/>
      <c r="S131" s="60"/>
      <c r="T131" s="120"/>
    </row>
    <row r="132" spans="1:20" s="95" customFormat="1" ht="15.75" customHeight="1">
      <c r="A132" s="57" t="s">
        <v>164</v>
      </c>
      <c r="B132" s="132" t="str">
        <f>'[6]KH 2023'!$B$195</f>
        <v>Xây dựng 06 phòng học trường Mầm non Phú Lương</v>
      </c>
      <c r="C132" s="59"/>
      <c r="D132" s="60"/>
      <c r="E132" s="60" t="s">
        <v>263</v>
      </c>
      <c r="F132" s="153">
        <f>'[6]KH 2023'!$C$195/1000</f>
        <v>4989</v>
      </c>
      <c r="G132" s="60"/>
      <c r="H132" s="60"/>
      <c r="I132" s="60"/>
      <c r="J132" s="60"/>
      <c r="K132" s="60"/>
      <c r="L132" s="60"/>
      <c r="M132" s="60"/>
      <c r="N132" s="60"/>
      <c r="O132" s="60"/>
      <c r="P132" s="60"/>
      <c r="Q132" s="60"/>
      <c r="R132" s="60"/>
      <c r="S132" s="60"/>
      <c r="T132" s="120"/>
    </row>
    <row r="133" spans="1:20" s="94" customFormat="1" ht="15.75" customHeight="1">
      <c r="A133" s="63">
        <v>6</v>
      </c>
      <c r="B133" s="131" t="str">
        <f>'[6]KH 2023'!$B$196</f>
        <v>Xã Thiện Kế</v>
      </c>
      <c r="C133" s="54"/>
      <c r="D133" s="64"/>
      <c r="E133" s="107">
        <v>1</v>
      </c>
      <c r="F133" s="152">
        <f>F134</f>
        <v>1078</v>
      </c>
      <c r="G133" s="62"/>
      <c r="H133" s="64"/>
      <c r="I133" s="64"/>
      <c r="J133" s="64"/>
      <c r="K133" s="64"/>
      <c r="L133" s="64"/>
      <c r="M133" s="64"/>
      <c r="N133" s="64"/>
      <c r="O133" s="64"/>
      <c r="P133" s="64"/>
      <c r="Q133" s="64"/>
      <c r="R133" s="64"/>
      <c r="S133" s="64"/>
      <c r="T133" s="120" t="s">
        <v>287</v>
      </c>
    </row>
    <row r="134" spans="1:20" s="95" customFormat="1" ht="26.25" customHeight="1">
      <c r="A134" s="57" t="s">
        <v>164</v>
      </c>
      <c r="B134" s="132" t="str">
        <f>'[6]KH 2023'!$B$197</f>
        <v>Xây dựng rãnh thoát nước thải khu dân cư tại các thôn Vạt Chanh, Cầu Xi</v>
      </c>
      <c r="C134" s="59"/>
      <c r="D134" s="60"/>
      <c r="E134" s="60" t="s">
        <v>263</v>
      </c>
      <c r="F134" s="153">
        <f>'[6]KH 2023'!$C$197/1000</f>
        <v>1078</v>
      </c>
      <c r="G134" s="60"/>
      <c r="H134" s="60"/>
      <c r="I134" s="60"/>
      <c r="J134" s="60"/>
      <c r="K134" s="60"/>
      <c r="L134" s="60"/>
      <c r="M134" s="60"/>
      <c r="N134" s="60"/>
      <c r="O134" s="60"/>
      <c r="P134" s="60"/>
      <c r="Q134" s="60"/>
      <c r="R134" s="60"/>
      <c r="S134" s="60"/>
      <c r="T134" s="120"/>
    </row>
    <row r="135" spans="1:20" s="94" customFormat="1" ht="15.75" customHeight="1">
      <c r="A135" s="63">
        <v>7</v>
      </c>
      <c r="B135" s="131" t="str">
        <f>'[6]KH 2023'!$B$198</f>
        <v>Xã Ninh Lai</v>
      </c>
      <c r="C135" s="54"/>
      <c r="D135" s="64"/>
      <c r="E135" s="107">
        <v>1</v>
      </c>
      <c r="F135" s="152">
        <f>F136</f>
        <v>1078</v>
      </c>
      <c r="G135" s="62"/>
      <c r="H135" s="64"/>
      <c r="I135" s="64"/>
      <c r="J135" s="64"/>
      <c r="K135" s="64"/>
      <c r="L135" s="64"/>
      <c r="M135" s="64"/>
      <c r="N135" s="64"/>
      <c r="O135" s="64"/>
      <c r="P135" s="64"/>
      <c r="Q135" s="64"/>
      <c r="R135" s="64"/>
      <c r="S135" s="64"/>
      <c r="T135" s="120" t="s">
        <v>287</v>
      </c>
    </row>
    <row r="136" spans="1:20" s="95" customFormat="1" ht="15.75" customHeight="1">
      <c r="A136" s="57" t="s">
        <v>164</v>
      </c>
      <c r="B136" s="132" t="str">
        <f>'[6]KH 2023'!$B$199</f>
        <v>Sửa chữa, nâng cấp nhà văn hoá xã</v>
      </c>
      <c r="C136" s="59"/>
      <c r="D136" s="60"/>
      <c r="E136" s="60" t="s">
        <v>263</v>
      </c>
      <c r="F136" s="153">
        <f>'[6]KH 2023'!$C$199/1000</f>
        <v>1078</v>
      </c>
      <c r="G136" s="60"/>
      <c r="H136" s="60"/>
      <c r="I136" s="60"/>
      <c r="J136" s="60"/>
      <c r="K136" s="60"/>
      <c r="L136" s="60"/>
      <c r="M136" s="60"/>
      <c r="N136" s="60"/>
      <c r="O136" s="60"/>
      <c r="P136" s="60"/>
      <c r="Q136" s="60"/>
      <c r="R136" s="60"/>
      <c r="S136" s="60"/>
      <c r="T136" s="120"/>
    </row>
    <row r="137" spans="1:20" s="94" customFormat="1" ht="27" customHeight="1">
      <c r="A137" s="63">
        <v>8</v>
      </c>
      <c r="B137" s="131" t="str">
        <f>'[6]KH 2023'!$B$200</f>
        <v>Xã Đông Thọ</v>
      </c>
      <c r="C137" s="54"/>
      <c r="D137" s="64"/>
      <c r="E137" s="107">
        <v>2</v>
      </c>
      <c r="F137" s="152">
        <f>SUM(F138:F139)</f>
        <v>5087.5</v>
      </c>
      <c r="G137" s="62"/>
      <c r="H137" s="64"/>
      <c r="I137" s="64"/>
      <c r="J137" s="64"/>
      <c r="K137" s="64"/>
      <c r="L137" s="64"/>
      <c r="M137" s="64"/>
      <c r="N137" s="64"/>
      <c r="O137" s="64"/>
      <c r="P137" s="64"/>
      <c r="Q137" s="64"/>
      <c r="R137" s="64"/>
      <c r="S137" s="64"/>
      <c r="T137" s="158" t="s">
        <v>325</v>
      </c>
    </row>
    <row r="138" spans="1:20" s="95" customFormat="1" ht="28.5" customHeight="1">
      <c r="A138" s="57" t="s">
        <v>164</v>
      </c>
      <c r="B138" s="132" t="str">
        <f>'[6]KH 2023'!$B$201</f>
        <v>Xây dựng đường trục xã: Đoạn từ ĐT186 đi Ban nghiên cứu không quân và đoạn từ đường ĐH21 đi ĐH 04</v>
      </c>
      <c r="C138" s="59"/>
      <c r="D138" s="60"/>
      <c r="E138" s="60" t="s">
        <v>263</v>
      </c>
      <c r="F138" s="153">
        <v>4787.5</v>
      </c>
      <c r="G138" s="60"/>
      <c r="H138" s="60"/>
      <c r="I138" s="60"/>
      <c r="J138" s="60"/>
      <c r="K138" s="60"/>
      <c r="L138" s="60"/>
      <c r="M138" s="60"/>
      <c r="N138" s="60"/>
      <c r="O138" s="60"/>
      <c r="P138" s="60"/>
      <c r="Q138" s="60"/>
      <c r="R138" s="60"/>
      <c r="S138" s="60"/>
      <c r="T138" s="120"/>
    </row>
    <row r="139" spans="1:20" s="95" customFormat="1" ht="28.5" customHeight="1">
      <c r="A139" s="57" t="s">
        <v>164</v>
      </c>
      <c r="B139" s="132" t="s">
        <v>237</v>
      </c>
      <c r="C139" s="59"/>
      <c r="D139" s="60"/>
      <c r="E139" s="60" t="s">
        <v>263</v>
      </c>
      <c r="F139" s="153">
        <f>'[6]KH 2023'!$C$202/1000</f>
        <v>300</v>
      </c>
      <c r="G139" s="60"/>
      <c r="H139" s="60"/>
      <c r="I139" s="60"/>
      <c r="J139" s="60"/>
      <c r="K139" s="60"/>
      <c r="L139" s="60"/>
      <c r="M139" s="60"/>
      <c r="N139" s="60"/>
      <c r="O139" s="60"/>
      <c r="P139" s="60"/>
      <c r="Q139" s="60"/>
      <c r="R139" s="60"/>
      <c r="S139" s="60"/>
      <c r="T139" s="120"/>
    </row>
    <row r="140" spans="1:20" s="94" customFormat="1" ht="27" customHeight="1">
      <c r="A140" s="63">
        <v>9</v>
      </c>
      <c r="B140" s="131" t="str">
        <f>'[6]KH 2023'!$B$203</f>
        <v>Xã Vân Sơn</v>
      </c>
      <c r="C140" s="54"/>
      <c r="D140" s="64"/>
      <c r="E140" s="107">
        <v>1</v>
      </c>
      <c r="F140" s="152">
        <f>F141</f>
        <v>5389</v>
      </c>
      <c r="G140" s="62"/>
      <c r="H140" s="64"/>
      <c r="I140" s="64"/>
      <c r="J140" s="64"/>
      <c r="K140" s="64"/>
      <c r="L140" s="64"/>
      <c r="M140" s="64"/>
      <c r="N140" s="64"/>
      <c r="O140" s="64"/>
      <c r="P140" s="64"/>
      <c r="Q140" s="64"/>
      <c r="R140" s="64"/>
      <c r="S140" s="64"/>
      <c r="T140" s="158" t="s">
        <v>325</v>
      </c>
    </row>
    <row r="141" spans="1:20" s="95" customFormat="1" ht="26.25" customHeight="1">
      <c r="A141" s="57" t="s">
        <v>164</v>
      </c>
      <c r="B141" s="132" t="str">
        <f>'[6]KH 2023'!$B$204</f>
        <v>Xây dựng nhà hai tầng các phòng chức năng Trường THCS Vân Sơn</v>
      </c>
      <c r="C141" s="59"/>
      <c r="D141" s="60"/>
      <c r="E141" s="60" t="s">
        <v>263</v>
      </c>
      <c r="F141" s="153">
        <f>'[6]KH 2023'!$C$204/1000</f>
        <v>5389</v>
      </c>
      <c r="G141" s="60"/>
      <c r="H141" s="60"/>
      <c r="I141" s="60"/>
      <c r="J141" s="60"/>
      <c r="K141" s="60"/>
      <c r="L141" s="60"/>
      <c r="M141" s="60"/>
      <c r="N141" s="60"/>
      <c r="O141" s="60"/>
      <c r="P141" s="60"/>
      <c r="Q141" s="60"/>
      <c r="R141" s="60"/>
      <c r="S141" s="60"/>
      <c r="T141" s="120"/>
    </row>
    <row r="142" spans="1:20" s="94" customFormat="1" ht="26.25" customHeight="1">
      <c r="A142" s="63">
        <v>10</v>
      </c>
      <c r="B142" s="131" t="str">
        <f>'[6]KH 2023'!$B$205</f>
        <v>Xã Tam Đa</v>
      </c>
      <c r="C142" s="54"/>
      <c r="D142" s="64"/>
      <c r="E142" s="107">
        <v>9</v>
      </c>
      <c r="F142" s="152">
        <f>SUM(F143:F151)</f>
        <v>5389</v>
      </c>
      <c r="G142" s="62"/>
      <c r="H142" s="64"/>
      <c r="I142" s="64"/>
      <c r="J142" s="64"/>
      <c r="K142" s="64"/>
      <c r="L142" s="64"/>
      <c r="M142" s="64"/>
      <c r="N142" s="64"/>
      <c r="O142" s="64"/>
      <c r="P142" s="64"/>
      <c r="Q142" s="64"/>
      <c r="R142" s="64"/>
      <c r="S142" s="64"/>
      <c r="T142" s="158" t="s">
        <v>325</v>
      </c>
    </row>
    <row r="143" spans="1:20" s="95" customFormat="1" ht="25.5" customHeight="1">
      <c r="A143" s="57" t="s">
        <v>164</v>
      </c>
      <c r="B143" s="132" t="str">
        <f>'[6]KH 2023'!$B$206</f>
        <v>Sửa chữa, nâng cấp công trình thủy lợi đập Dộc Sộp thôn Phú Thọ</v>
      </c>
      <c r="C143" s="59"/>
      <c r="D143" s="60"/>
      <c r="E143" s="60" t="s">
        <v>263</v>
      </c>
      <c r="F143" s="153">
        <f>'[6]KH 2023'!$C$206/1000</f>
        <v>400</v>
      </c>
      <c r="G143" s="60"/>
      <c r="H143" s="60"/>
      <c r="I143" s="60"/>
      <c r="J143" s="60"/>
      <c r="K143" s="60"/>
      <c r="L143" s="60"/>
      <c r="M143" s="60"/>
      <c r="N143" s="60"/>
      <c r="O143" s="60"/>
      <c r="P143" s="60"/>
      <c r="Q143" s="60"/>
      <c r="R143" s="60"/>
      <c r="S143" s="60"/>
      <c r="T143" s="120"/>
    </row>
    <row r="144" spans="1:20" s="95" customFormat="1" ht="26.25" customHeight="1">
      <c r="A144" s="57" t="s">
        <v>164</v>
      </c>
      <c r="B144" s="132" t="str">
        <f>'[6]KH 2023'!$B$207</f>
        <v>Xây dựng đường trục xã đoạn từ đường ĐH04 đến đường xã Tam Đa đi xã Quang Yên</v>
      </c>
      <c r="C144" s="59"/>
      <c r="D144" s="60"/>
      <c r="E144" s="60" t="s">
        <v>263</v>
      </c>
      <c r="F144" s="153">
        <f>'[6]KH 2023'!$C$207/1000</f>
        <v>500</v>
      </c>
      <c r="G144" s="60"/>
      <c r="H144" s="60"/>
      <c r="I144" s="60"/>
      <c r="J144" s="60"/>
      <c r="K144" s="60"/>
      <c r="L144" s="60"/>
      <c r="M144" s="60"/>
      <c r="N144" s="60"/>
      <c r="O144" s="60"/>
      <c r="P144" s="60"/>
      <c r="Q144" s="60"/>
      <c r="R144" s="60"/>
      <c r="S144" s="60"/>
      <c r="T144" s="120"/>
    </row>
    <row r="145" spans="1:20" s="95" customFormat="1" ht="38.25">
      <c r="A145" s="57" t="s">
        <v>164</v>
      </c>
      <c r="B145" s="132" t="s">
        <v>236</v>
      </c>
      <c r="C145" s="59"/>
      <c r="D145" s="60"/>
      <c r="E145" s="60" t="s">
        <v>263</v>
      </c>
      <c r="F145" s="153">
        <f>'[6]KH 2023'!$C$208/1000</f>
        <v>600</v>
      </c>
      <c r="G145" s="60"/>
      <c r="H145" s="60"/>
      <c r="I145" s="60"/>
      <c r="J145" s="60"/>
      <c r="K145" s="60"/>
      <c r="L145" s="60"/>
      <c r="M145" s="60"/>
      <c r="N145" s="60"/>
      <c r="O145" s="60"/>
      <c r="P145" s="60"/>
      <c r="Q145" s="60"/>
      <c r="R145" s="60"/>
      <c r="S145" s="60"/>
      <c r="T145" s="120"/>
    </row>
    <row r="146" spans="1:20" s="95" customFormat="1" ht="38.25">
      <c r="A146" s="57" t="s">
        <v>164</v>
      </c>
      <c r="B146" s="132" t="s">
        <v>235</v>
      </c>
      <c r="C146" s="59"/>
      <c r="D146" s="60"/>
      <c r="E146" s="60" t="s">
        <v>263</v>
      </c>
      <c r="F146" s="153">
        <f>'[6]KH 2023'!$C$209/1000</f>
        <v>500</v>
      </c>
      <c r="G146" s="60"/>
      <c r="H146" s="60"/>
      <c r="I146" s="60"/>
      <c r="J146" s="60"/>
      <c r="K146" s="60"/>
      <c r="L146" s="60"/>
      <c r="M146" s="60"/>
      <c r="N146" s="60"/>
      <c r="O146" s="60"/>
      <c r="P146" s="60"/>
      <c r="Q146" s="60"/>
      <c r="R146" s="60"/>
      <c r="S146" s="60"/>
      <c r="T146" s="120"/>
    </row>
    <row r="147" spans="1:20" s="95" customFormat="1" ht="25.5">
      <c r="A147" s="57" t="s">
        <v>164</v>
      </c>
      <c r="B147" s="132" t="s">
        <v>234</v>
      </c>
      <c r="C147" s="59"/>
      <c r="D147" s="60"/>
      <c r="E147" s="60" t="s">
        <v>263</v>
      </c>
      <c r="F147" s="153">
        <f>'[6]KH 2023'!$C$210/1000</f>
        <v>300</v>
      </c>
      <c r="G147" s="60"/>
      <c r="H147" s="60"/>
      <c r="I147" s="60"/>
      <c r="J147" s="60"/>
      <c r="K147" s="60"/>
      <c r="L147" s="60"/>
      <c r="M147" s="60"/>
      <c r="N147" s="60"/>
      <c r="O147" s="60"/>
      <c r="P147" s="60"/>
      <c r="Q147" s="60"/>
      <c r="R147" s="60"/>
      <c r="S147" s="60"/>
      <c r="T147" s="120"/>
    </row>
    <row r="148" spans="1:20" s="95" customFormat="1" ht="25.5">
      <c r="A148" s="57" t="s">
        <v>164</v>
      </c>
      <c r="B148" s="132" t="s">
        <v>233</v>
      </c>
      <c r="C148" s="59"/>
      <c r="D148" s="60"/>
      <c r="E148" s="60" t="s">
        <v>263</v>
      </c>
      <c r="F148" s="153">
        <f>'[6]KH 2023'!$C$211/1000</f>
        <v>300</v>
      </c>
      <c r="G148" s="60"/>
      <c r="H148" s="60"/>
      <c r="I148" s="60"/>
      <c r="J148" s="60"/>
      <c r="K148" s="60"/>
      <c r="L148" s="60"/>
      <c r="M148" s="60"/>
      <c r="N148" s="60"/>
      <c r="O148" s="60"/>
      <c r="P148" s="60"/>
      <c r="Q148" s="60"/>
      <c r="R148" s="60"/>
      <c r="S148" s="60"/>
      <c r="T148" s="120"/>
    </row>
    <row r="149" spans="1:20" s="95" customFormat="1" ht="25.5">
      <c r="A149" s="57" t="s">
        <v>164</v>
      </c>
      <c r="B149" s="132" t="s">
        <v>232</v>
      </c>
      <c r="C149" s="59"/>
      <c r="D149" s="60"/>
      <c r="E149" s="60" t="s">
        <v>263</v>
      </c>
      <c r="F149" s="153">
        <f>'[6]KH 2023'!$C$212/1000</f>
        <v>300</v>
      </c>
      <c r="G149" s="60"/>
      <c r="H149" s="60"/>
      <c r="I149" s="60"/>
      <c r="J149" s="60"/>
      <c r="K149" s="60"/>
      <c r="L149" s="60"/>
      <c r="M149" s="60"/>
      <c r="N149" s="60"/>
      <c r="O149" s="60"/>
      <c r="P149" s="60"/>
      <c r="Q149" s="60"/>
      <c r="R149" s="60"/>
      <c r="S149" s="60"/>
      <c r="T149" s="120"/>
    </row>
    <row r="150" spans="1:20" s="95" customFormat="1" ht="25.5">
      <c r="A150" s="57" t="s">
        <v>164</v>
      </c>
      <c r="B150" s="132" t="s">
        <v>231</v>
      </c>
      <c r="C150" s="59"/>
      <c r="D150" s="60"/>
      <c r="E150" s="60" t="s">
        <v>263</v>
      </c>
      <c r="F150" s="153">
        <f>'[6]KH 2023'!$C$213/1000</f>
        <v>300</v>
      </c>
      <c r="G150" s="60"/>
      <c r="H150" s="60"/>
      <c r="I150" s="60"/>
      <c r="J150" s="60"/>
      <c r="K150" s="60"/>
      <c r="L150" s="60"/>
      <c r="M150" s="60"/>
      <c r="N150" s="60"/>
      <c r="O150" s="60"/>
      <c r="P150" s="60"/>
      <c r="Q150" s="60"/>
      <c r="R150" s="60"/>
      <c r="S150" s="60"/>
      <c r="T150" s="120"/>
    </row>
    <row r="151" spans="1:20" s="95" customFormat="1" ht="25.5" customHeight="1">
      <c r="A151" s="57" t="s">
        <v>164</v>
      </c>
      <c r="B151" s="132" t="str">
        <f>'[6]KH 2023'!$B$214</f>
        <v>Xây dựng mặt bằng khu vui chơi của xã cho trẻ em và người cao tuổi</v>
      </c>
      <c r="C151" s="59"/>
      <c r="D151" s="60"/>
      <c r="E151" s="60" t="s">
        <v>263</v>
      </c>
      <c r="F151" s="153">
        <f>'[6]KH 2023'!$C$214/1000</f>
        <v>2189</v>
      </c>
      <c r="G151" s="60"/>
      <c r="H151" s="60"/>
      <c r="I151" s="60"/>
      <c r="J151" s="60"/>
      <c r="K151" s="60"/>
      <c r="L151" s="60"/>
      <c r="M151" s="60"/>
      <c r="N151" s="60"/>
      <c r="O151" s="60"/>
      <c r="P151" s="60"/>
      <c r="Q151" s="60"/>
      <c r="R151" s="60"/>
      <c r="S151" s="60"/>
      <c r="T151" s="120"/>
    </row>
    <row r="152" spans="1:20" s="94" customFormat="1" ht="15.75" customHeight="1">
      <c r="A152" s="63">
        <v>11</v>
      </c>
      <c r="B152" s="131" t="str">
        <f>'[6]KH 2023'!$B$215</f>
        <v>Xã Hồng Lạc</v>
      </c>
      <c r="C152" s="54"/>
      <c r="D152" s="64"/>
      <c r="E152" s="107">
        <v>2</v>
      </c>
      <c r="F152" s="152">
        <f>SUM(F153:F154)</f>
        <v>1078</v>
      </c>
      <c r="G152" s="62"/>
      <c r="H152" s="64"/>
      <c r="I152" s="64"/>
      <c r="J152" s="64"/>
      <c r="K152" s="64"/>
      <c r="L152" s="64"/>
      <c r="M152" s="64"/>
      <c r="N152" s="64"/>
      <c r="O152" s="64"/>
      <c r="P152" s="64"/>
      <c r="Q152" s="64"/>
      <c r="R152" s="64"/>
      <c r="S152" s="64"/>
      <c r="T152" s="120" t="s">
        <v>287</v>
      </c>
    </row>
    <row r="153" spans="1:20" s="95" customFormat="1" ht="15.75" customHeight="1">
      <c r="A153" s="57" t="s">
        <v>164</v>
      </c>
      <c r="B153" s="132" t="str">
        <f>'[6]KH 2023'!$B$216</f>
        <v>Xây dựng nhà mái che Trường Mầm non Hồng Lạc</v>
      </c>
      <c r="C153" s="59"/>
      <c r="D153" s="60"/>
      <c r="E153" s="60" t="s">
        <v>263</v>
      </c>
      <c r="F153" s="153">
        <f>'[6]KH 2023'!$C$216/1000</f>
        <v>500</v>
      </c>
      <c r="G153" s="60"/>
      <c r="H153" s="60"/>
      <c r="I153" s="60"/>
      <c r="J153" s="60"/>
      <c r="K153" s="60"/>
      <c r="L153" s="60"/>
      <c r="M153" s="60"/>
      <c r="N153" s="60"/>
      <c r="O153" s="60"/>
      <c r="P153" s="60"/>
      <c r="Q153" s="60"/>
      <c r="R153" s="60"/>
      <c r="S153" s="60"/>
      <c r="T153" s="120"/>
    </row>
    <row r="154" spans="1:20" s="95" customFormat="1" ht="29.25" customHeight="1">
      <c r="A154" s="57" t="s">
        <v>164</v>
      </c>
      <c r="B154" s="132" t="str">
        <f>'[6]KH 2023'!$B$217</f>
        <v>Xây dựng hạng mục phụ trợ (cổng, tường rào,…) 08 nhà văn hoá thôn</v>
      </c>
      <c r="C154" s="59"/>
      <c r="D154" s="60"/>
      <c r="E154" s="60" t="s">
        <v>263</v>
      </c>
      <c r="F154" s="153">
        <f>'[6]KH 2023'!$C$217/1000</f>
        <v>578</v>
      </c>
      <c r="G154" s="60"/>
      <c r="H154" s="60"/>
      <c r="I154" s="60"/>
      <c r="J154" s="60"/>
      <c r="K154" s="60"/>
      <c r="L154" s="60"/>
      <c r="M154" s="60"/>
      <c r="N154" s="60"/>
      <c r="O154" s="60"/>
      <c r="P154" s="60"/>
      <c r="Q154" s="60"/>
      <c r="R154" s="60"/>
      <c r="S154" s="60"/>
      <c r="T154" s="120"/>
    </row>
    <row r="155" spans="1:20" s="94" customFormat="1" ht="15.75" customHeight="1">
      <c r="A155" s="63">
        <v>12</v>
      </c>
      <c r="B155" s="131" t="str">
        <f>'[6]KH 2023'!$B$218</f>
        <v>Xã Trường Sinh</v>
      </c>
      <c r="C155" s="54"/>
      <c r="D155" s="64"/>
      <c r="E155" s="107">
        <v>1</v>
      </c>
      <c r="F155" s="152">
        <f>SUM(F156)</f>
        <v>1078</v>
      </c>
      <c r="G155" s="62"/>
      <c r="H155" s="64"/>
      <c r="I155" s="64"/>
      <c r="J155" s="64"/>
      <c r="K155" s="64"/>
      <c r="L155" s="64"/>
      <c r="M155" s="64"/>
      <c r="N155" s="64"/>
      <c r="O155" s="64"/>
      <c r="P155" s="64"/>
      <c r="Q155" s="64"/>
      <c r="R155" s="64"/>
      <c r="S155" s="64"/>
      <c r="T155" s="120" t="s">
        <v>287</v>
      </c>
    </row>
    <row r="156" spans="1:20" s="95" customFormat="1" ht="25.5" customHeight="1">
      <c r="A156" s="57" t="s">
        <v>164</v>
      </c>
      <c r="B156" s="132" t="str">
        <f>'[6]KH 2023'!$B$219</f>
        <v>Xây dựng 2 phòng chức năng trường TH&amp;THCS Trường Sinh 1</v>
      </c>
      <c r="C156" s="59"/>
      <c r="D156" s="60"/>
      <c r="E156" s="60" t="s">
        <v>263</v>
      </c>
      <c r="F156" s="153">
        <f>'[6]KH 2023'!$C$219/1000</f>
        <v>1078</v>
      </c>
      <c r="G156" s="60"/>
      <c r="H156" s="60"/>
      <c r="I156" s="60"/>
      <c r="J156" s="60"/>
      <c r="K156" s="60"/>
      <c r="L156" s="60"/>
      <c r="M156" s="60"/>
      <c r="N156" s="60"/>
      <c r="O156" s="60"/>
      <c r="P156" s="60"/>
      <c r="Q156" s="60"/>
      <c r="R156" s="60"/>
      <c r="S156" s="60"/>
      <c r="T156" s="120"/>
    </row>
    <row r="157" spans="1:20" s="74" customFormat="1" ht="22.5" customHeight="1">
      <c r="A157" s="147" t="s">
        <v>261</v>
      </c>
      <c r="B157" s="135" t="s">
        <v>333</v>
      </c>
      <c r="C157" s="68">
        <v>5</v>
      </c>
      <c r="D157" s="69">
        <v>5388.837209302326</v>
      </c>
      <c r="E157" s="114">
        <f>E158+E161</f>
        <v>3</v>
      </c>
      <c r="F157" s="156">
        <f>F158+F161</f>
        <v>2850.8</v>
      </c>
      <c r="G157" s="69"/>
      <c r="H157" s="69">
        <v>7800</v>
      </c>
      <c r="I157" s="69">
        <v>2340</v>
      </c>
      <c r="J157" s="69">
        <v>0</v>
      </c>
      <c r="K157" s="69">
        <v>0</v>
      </c>
      <c r="L157" s="69">
        <v>0</v>
      </c>
      <c r="M157" s="69">
        <v>0</v>
      </c>
      <c r="N157" s="69">
        <v>868</v>
      </c>
      <c r="O157" s="69">
        <v>0</v>
      </c>
      <c r="P157" s="69">
        <v>2538</v>
      </c>
      <c r="Q157" s="69">
        <v>0</v>
      </c>
      <c r="R157" s="69">
        <v>2054</v>
      </c>
      <c r="S157" s="69"/>
      <c r="T157" s="120"/>
    </row>
    <row r="158" spans="1:20" s="77" customFormat="1" ht="15.75" customHeight="1">
      <c r="A158" s="27">
        <v>1</v>
      </c>
      <c r="B158" s="134" t="s">
        <v>254</v>
      </c>
      <c r="C158" s="26"/>
      <c r="D158" s="30"/>
      <c r="E158" s="109">
        <v>2</v>
      </c>
      <c r="F158" s="155">
        <f>F159+F160</f>
        <v>1050</v>
      </c>
      <c r="G158" s="30"/>
      <c r="H158" s="30"/>
      <c r="I158" s="30"/>
      <c r="J158" s="30"/>
      <c r="K158" s="30"/>
      <c r="L158" s="30"/>
      <c r="M158" s="30"/>
      <c r="N158" s="30"/>
      <c r="O158" s="30"/>
      <c r="P158" s="30"/>
      <c r="Q158" s="30"/>
      <c r="R158" s="30"/>
      <c r="S158" s="30"/>
      <c r="T158" s="120" t="s">
        <v>287</v>
      </c>
    </row>
    <row r="159" spans="1:20" s="79" customFormat="1" ht="15.75" customHeight="1">
      <c r="A159" s="11" t="s">
        <v>164</v>
      </c>
      <c r="B159" s="133" t="s">
        <v>256</v>
      </c>
      <c r="C159" s="28"/>
      <c r="D159" s="29"/>
      <c r="E159" s="60" t="s">
        <v>263</v>
      </c>
      <c r="F159" s="154">
        <v>250</v>
      </c>
      <c r="G159" s="29"/>
      <c r="H159" s="29"/>
      <c r="I159" s="29"/>
      <c r="J159" s="29"/>
      <c r="K159" s="29"/>
      <c r="L159" s="29"/>
      <c r="M159" s="29"/>
      <c r="N159" s="29"/>
      <c r="O159" s="29"/>
      <c r="P159" s="29"/>
      <c r="Q159" s="29"/>
      <c r="R159" s="29"/>
      <c r="S159" s="29"/>
      <c r="T159" s="120"/>
    </row>
    <row r="160" spans="1:20" s="79" customFormat="1" ht="15.75" customHeight="1">
      <c r="A160" s="11" t="s">
        <v>164</v>
      </c>
      <c r="B160" s="133" t="s">
        <v>258</v>
      </c>
      <c r="C160" s="28"/>
      <c r="D160" s="29"/>
      <c r="E160" s="60" t="s">
        <v>263</v>
      </c>
      <c r="F160" s="154">
        <v>800</v>
      </c>
      <c r="G160" s="29"/>
      <c r="H160" s="29"/>
      <c r="I160" s="29"/>
      <c r="J160" s="29"/>
      <c r="K160" s="29"/>
      <c r="L160" s="29"/>
      <c r="M160" s="29"/>
      <c r="N160" s="29"/>
      <c r="O160" s="29"/>
      <c r="P160" s="29"/>
      <c r="Q160" s="29"/>
      <c r="R160" s="29"/>
      <c r="S160" s="29"/>
      <c r="T160" s="120"/>
    </row>
    <row r="161" spans="1:21" s="77" customFormat="1" ht="15.75" customHeight="1">
      <c r="A161" s="27">
        <v>2</v>
      </c>
      <c r="B161" s="134" t="s">
        <v>255</v>
      </c>
      <c r="C161" s="26"/>
      <c r="D161" s="30"/>
      <c r="E161" s="109">
        <v>1</v>
      </c>
      <c r="F161" s="155">
        <f>F162</f>
        <v>1800.8000000000002</v>
      </c>
      <c r="G161" s="30"/>
      <c r="H161" s="30"/>
      <c r="I161" s="30"/>
      <c r="J161" s="30"/>
      <c r="K161" s="30"/>
      <c r="L161" s="30"/>
      <c r="M161" s="30"/>
      <c r="N161" s="30"/>
      <c r="O161" s="30"/>
      <c r="P161" s="30"/>
      <c r="Q161" s="30"/>
      <c r="R161" s="30"/>
      <c r="S161" s="30"/>
      <c r="T161" s="120" t="s">
        <v>287</v>
      </c>
      <c r="U161" s="113"/>
    </row>
    <row r="162" spans="1:21" s="79" customFormat="1" ht="15.75" customHeight="1">
      <c r="A162" s="11" t="s">
        <v>164</v>
      </c>
      <c r="B162" s="133" t="s">
        <v>289</v>
      </c>
      <c r="C162" s="28"/>
      <c r="D162" s="29"/>
      <c r="E162" s="60" t="s">
        <v>263</v>
      </c>
      <c r="F162" s="154">
        <f>2850.8-F158</f>
        <v>1800.8000000000002</v>
      </c>
      <c r="G162" s="29"/>
      <c r="H162" s="29"/>
      <c r="I162" s="29"/>
      <c r="J162" s="29"/>
      <c r="K162" s="29"/>
      <c r="L162" s="29"/>
      <c r="M162" s="29"/>
      <c r="N162" s="29"/>
      <c r="O162" s="29"/>
      <c r="P162" s="29"/>
      <c r="Q162" s="29"/>
      <c r="R162" s="29"/>
      <c r="S162" s="29"/>
      <c r="T162" s="120"/>
      <c r="U162" s="93"/>
    </row>
    <row r="163" spans="1:20" s="79" customFormat="1" ht="69.75" customHeight="1" hidden="1">
      <c r="A163" s="96"/>
      <c r="B163" s="97"/>
      <c r="C163" s="98"/>
      <c r="D163" s="99"/>
      <c r="E163" s="99"/>
      <c r="F163" s="99"/>
      <c r="G163" s="99"/>
      <c r="H163" s="99"/>
      <c r="I163" s="99"/>
      <c r="J163" s="99"/>
      <c r="K163" s="99"/>
      <c r="L163" s="99"/>
      <c r="M163" s="99"/>
      <c r="N163" s="99"/>
      <c r="O163" s="99"/>
      <c r="P163" s="99"/>
      <c r="Q163" s="99"/>
      <c r="R163" s="99"/>
      <c r="S163" s="99"/>
      <c r="T163" s="96"/>
    </row>
    <row r="164" spans="1:20" s="79" customFormat="1" ht="69.75" customHeight="1" hidden="1">
      <c r="A164" s="96"/>
      <c r="B164" s="97"/>
      <c r="C164" s="98"/>
      <c r="D164" s="99"/>
      <c r="E164" s="99"/>
      <c r="F164" s="99"/>
      <c r="G164" s="99"/>
      <c r="H164" s="99"/>
      <c r="I164" s="99"/>
      <c r="J164" s="99"/>
      <c r="K164" s="99"/>
      <c r="L164" s="99"/>
      <c r="M164" s="99"/>
      <c r="N164" s="99"/>
      <c r="O164" s="99"/>
      <c r="P164" s="99"/>
      <c r="Q164" s="99"/>
      <c r="R164" s="99"/>
      <c r="S164" s="99"/>
      <c r="T164" s="96"/>
    </row>
    <row r="165" spans="21:26" ht="12.75" hidden="1">
      <c r="U165" s="33" t="s">
        <v>156</v>
      </c>
      <c r="V165" s="34" t="s">
        <v>128</v>
      </c>
      <c r="W165" s="34" t="s">
        <v>144</v>
      </c>
      <c r="X165" s="33" t="s">
        <v>145</v>
      </c>
      <c r="Y165" s="32"/>
      <c r="Z165" s="32"/>
    </row>
    <row r="166" spans="21:26" ht="12.75" hidden="1">
      <c r="U166" s="33" t="s">
        <v>129</v>
      </c>
      <c r="V166" s="35">
        <v>2538</v>
      </c>
      <c r="W166" s="35">
        <v>187</v>
      </c>
      <c r="X166" s="36">
        <v>2351</v>
      </c>
      <c r="Y166" s="32"/>
      <c r="Z166" s="32"/>
    </row>
    <row r="167" spans="21:26" ht="12.75" hidden="1">
      <c r="U167" s="33" t="s">
        <v>130</v>
      </c>
      <c r="V167" s="35">
        <v>3102</v>
      </c>
      <c r="W167" s="35">
        <v>3102</v>
      </c>
      <c r="X167" s="36">
        <v>0</v>
      </c>
      <c r="Y167" s="32"/>
      <c r="Z167" s="32"/>
    </row>
    <row r="168" spans="21:26" ht="12.75" hidden="1">
      <c r="U168" s="33" t="s">
        <v>131</v>
      </c>
      <c r="V168" s="35">
        <v>3102</v>
      </c>
      <c r="W168" s="35">
        <v>3102</v>
      </c>
      <c r="X168" s="36">
        <v>0</v>
      </c>
      <c r="Y168" s="32"/>
      <c r="Z168" s="32"/>
    </row>
    <row r="169" spans="21:26" ht="12.75" hidden="1">
      <c r="U169" s="33" t="s">
        <v>132</v>
      </c>
      <c r="V169" s="35">
        <v>3102</v>
      </c>
      <c r="W169" s="35">
        <v>3102</v>
      </c>
      <c r="X169" s="36">
        <v>0</v>
      </c>
      <c r="Y169" s="32"/>
      <c r="Z169" s="32"/>
    </row>
    <row r="170" spans="21:26" ht="12.75" hidden="1">
      <c r="U170" s="33" t="s">
        <v>133</v>
      </c>
      <c r="V170" s="35">
        <v>3666</v>
      </c>
      <c r="W170" s="35">
        <v>3232</v>
      </c>
      <c r="X170" s="36">
        <v>434</v>
      </c>
      <c r="Y170" s="32"/>
      <c r="Z170" s="32"/>
    </row>
    <row r="171" spans="21:26" ht="12.75" hidden="1">
      <c r="U171" s="34" t="s">
        <v>134</v>
      </c>
      <c r="V171" s="35">
        <v>3666</v>
      </c>
      <c r="W171" s="35">
        <v>3666</v>
      </c>
      <c r="X171" s="36">
        <v>0</v>
      </c>
      <c r="Y171" s="32"/>
      <c r="Z171" s="32"/>
    </row>
    <row r="172" spans="21:26" ht="12.75" hidden="1">
      <c r="U172" s="33" t="s">
        <v>135</v>
      </c>
      <c r="V172" s="35">
        <v>3666</v>
      </c>
      <c r="W172" s="35">
        <v>3666</v>
      </c>
      <c r="X172" s="36">
        <v>0</v>
      </c>
      <c r="Y172" s="32"/>
      <c r="Z172" s="32"/>
    </row>
    <row r="173" spans="21:26" ht="12.75" hidden="1">
      <c r="U173" s="33" t="s">
        <v>136</v>
      </c>
      <c r="V173" s="33">
        <v>3442.6</v>
      </c>
      <c r="W173" s="33">
        <v>3442.6</v>
      </c>
      <c r="X173" s="36">
        <v>0</v>
      </c>
      <c r="Y173" s="32"/>
      <c r="Z173" s="32"/>
    </row>
    <row r="174" spans="21:26" ht="12.75" hidden="1">
      <c r="U174" s="33" t="s">
        <v>137</v>
      </c>
      <c r="V174" s="33">
        <v>3442.6</v>
      </c>
      <c r="W174" s="33">
        <v>3442.6</v>
      </c>
      <c r="X174" s="36">
        <v>0</v>
      </c>
      <c r="Y174" s="32"/>
      <c r="Z174" s="32"/>
    </row>
    <row r="175" spans="21:26" ht="12.75" hidden="1">
      <c r="U175" s="33" t="s">
        <v>138</v>
      </c>
      <c r="V175" s="33">
        <v>3442.6</v>
      </c>
      <c r="W175" s="33">
        <v>3097</v>
      </c>
      <c r="X175" s="36">
        <v>345.5999999999999</v>
      </c>
      <c r="Y175" s="32"/>
      <c r="Z175" s="32"/>
    </row>
    <row r="176" spans="21:26" ht="12.75" hidden="1">
      <c r="U176" s="33" t="s">
        <v>139</v>
      </c>
      <c r="V176" s="33">
        <v>3442.6</v>
      </c>
      <c r="W176" s="33">
        <v>732</v>
      </c>
      <c r="X176" s="36">
        <v>2710.6</v>
      </c>
      <c r="Y176" s="32"/>
      <c r="Z176" s="32"/>
    </row>
    <row r="177" spans="21:26" ht="12.75" hidden="1">
      <c r="U177" s="33" t="s">
        <v>140</v>
      </c>
      <c r="V177" s="33">
        <v>2983.9</v>
      </c>
      <c r="W177" s="33">
        <v>2983.9</v>
      </c>
      <c r="X177" s="36">
        <v>0</v>
      </c>
      <c r="Y177" s="32"/>
      <c r="Z177" s="32"/>
    </row>
    <row r="178" spans="21:26" ht="12.75" hidden="1">
      <c r="U178" s="33" t="s">
        <v>141</v>
      </c>
      <c r="V178" s="33">
        <v>2983.9</v>
      </c>
      <c r="W178" s="33">
        <v>219</v>
      </c>
      <c r="X178" s="36">
        <v>2764.9</v>
      </c>
      <c r="Y178" s="32"/>
      <c r="Z178" s="32"/>
    </row>
    <row r="179" spans="21:26" ht="12.75" hidden="1">
      <c r="U179" s="33" t="s">
        <v>142</v>
      </c>
      <c r="V179" s="33">
        <v>2983.9</v>
      </c>
      <c r="W179" s="33">
        <v>2983.9</v>
      </c>
      <c r="X179" s="36">
        <v>0</v>
      </c>
      <c r="Y179" s="32"/>
      <c r="Z179" s="32"/>
    </row>
    <row r="180" spans="21:26" ht="12.75" hidden="1">
      <c r="U180" s="33" t="s">
        <v>143</v>
      </c>
      <c r="V180" s="33">
        <v>2538</v>
      </c>
      <c r="W180" s="33">
        <v>2538</v>
      </c>
      <c r="X180" s="36">
        <v>0</v>
      </c>
      <c r="Y180" s="32"/>
      <c r="Z180" s="32"/>
    </row>
    <row r="181" spans="21:26" ht="12.75" hidden="1">
      <c r="U181" s="33" t="s">
        <v>153</v>
      </c>
      <c r="V181" s="33">
        <v>48102.1</v>
      </c>
      <c r="W181" s="33">
        <v>39496</v>
      </c>
      <c r="X181" s="33">
        <v>8606.1</v>
      </c>
      <c r="Y181" s="32"/>
      <c r="Z181" s="32"/>
    </row>
    <row r="182" spans="21:26" ht="12.75" hidden="1">
      <c r="U182" s="163" t="s">
        <v>152</v>
      </c>
      <c r="V182" s="164"/>
      <c r="W182" s="165"/>
      <c r="X182" s="33">
        <v>8606.1</v>
      </c>
      <c r="Y182" s="32"/>
      <c r="Z182" s="32"/>
    </row>
    <row r="183" spans="21:26" ht="12.75" hidden="1">
      <c r="U183" s="32"/>
      <c r="V183" s="32"/>
      <c r="W183" s="32"/>
      <c r="X183" s="37"/>
      <c r="Y183" s="32"/>
      <c r="Z183" s="32"/>
    </row>
    <row r="184" spans="21:26" ht="12.75" hidden="1">
      <c r="U184" s="32"/>
      <c r="V184" s="32"/>
      <c r="W184" s="32"/>
      <c r="X184" s="32">
        <v>56015</v>
      </c>
      <c r="Y184" s="32" t="s">
        <v>154</v>
      </c>
      <c r="Z184" s="32"/>
    </row>
    <row r="185" spans="21:26" ht="12.75" hidden="1">
      <c r="U185" s="166" t="s">
        <v>147</v>
      </c>
      <c r="V185" s="166"/>
      <c r="W185" s="166"/>
      <c r="X185" s="32">
        <v>56015</v>
      </c>
      <c r="Y185" s="32"/>
      <c r="Z185" s="32"/>
    </row>
    <row r="186" spans="21:26" ht="12.75" hidden="1">
      <c r="U186" s="38" t="s">
        <v>146</v>
      </c>
      <c r="V186" s="33">
        <v>3666</v>
      </c>
      <c r="W186" s="167" t="s">
        <v>151</v>
      </c>
      <c r="X186" s="32"/>
      <c r="Y186" s="24"/>
      <c r="Z186" s="24"/>
    </row>
    <row r="187" spans="21:26" ht="12.75" hidden="1">
      <c r="U187" s="38" t="s">
        <v>127</v>
      </c>
      <c r="V187" s="33">
        <v>3442.6</v>
      </c>
      <c r="W187" s="167"/>
      <c r="X187" s="32">
        <v>64621.1</v>
      </c>
      <c r="Y187" s="32" t="s">
        <v>155</v>
      </c>
      <c r="Z187" s="24"/>
    </row>
    <row r="188" spans="21:26" ht="12.75" hidden="1">
      <c r="U188" s="38" t="s">
        <v>148</v>
      </c>
      <c r="V188" s="33">
        <v>3442.6</v>
      </c>
      <c r="W188" s="167"/>
      <c r="X188" s="24"/>
      <c r="Y188" s="24"/>
      <c r="Z188" s="24"/>
    </row>
    <row r="189" spans="21:26" ht="12.75" hidden="1">
      <c r="U189" s="38" t="s">
        <v>149</v>
      </c>
      <c r="V189" s="33">
        <v>2983.9</v>
      </c>
      <c r="W189" s="167"/>
      <c r="X189" s="24"/>
      <c r="Y189" s="24"/>
      <c r="Z189" s="24"/>
    </row>
    <row r="190" spans="21:26" ht="12.75" hidden="1">
      <c r="U190" s="38" t="s">
        <v>150</v>
      </c>
      <c r="V190" s="33">
        <v>2983.9</v>
      </c>
      <c r="W190" s="167"/>
      <c r="X190" s="24"/>
      <c r="Y190" s="24"/>
      <c r="Z190" s="24"/>
    </row>
    <row r="191" spans="21:26" ht="12.75" hidden="1">
      <c r="U191" s="38" t="s">
        <v>153</v>
      </c>
      <c r="V191" s="33">
        <v>16519</v>
      </c>
      <c r="W191" s="167"/>
      <c r="X191" s="24"/>
      <c r="Y191" s="24"/>
      <c r="Z191" s="24"/>
    </row>
    <row r="192" ht="12.75" hidden="1"/>
    <row r="193" ht="12.75" hidden="1"/>
    <row r="194" ht="12.75" hidden="1"/>
    <row r="195" ht="12.75" hidden="1"/>
  </sheetData>
  <sheetProtection/>
  <mergeCells count="28">
    <mergeCell ref="W186:W191"/>
    <mergeCell ref="E5:E6"/>
    <mergeCell ref="A12:B12"/>
    <mergeCell ref="U182:W182"/>
    <mergeCell ref="U185:W185"/>
    <mergeCell ref="O5:Q5"/>
    <mergeCell ref="R5:R7"/>
    <mergeCell ref="S5:S7"/>
    <mergeCell ref="T5:T7"/>
    <mergeCell ref="O6:O7"/>
    <mergeCell ref="P6:P7"/>
    <mergeCell ref="Q6:Q7"/>
    <mergeCell ref="I5:I7"/>
    <mergeCell ref="J5:J7"/>
    <mergeCell ref="K5:K7"/>
    <mergeCell ref="L5:L7"/>
    <mergeCell ref="M5:M7"/>
    <mergeCell ref="N5:N7"/>
    <mergeCell ref="A1:T1"/>
    <mergeCell ref="A2:T2"/>
    <mergeCell ref="A3:T3"/>
    <mergeCell ref="A4:T4"/>
    <mergeCell ref="A5:A7"/>
    <mergeCell ref="B5:B7"/>
    <mergeCell ref="C5:D6"/>
    <mergeCell ref="F5:F7"/>
    <mergeCell ref="G5:G7"/>
    <mergeCell ref="H5:H7"/>
  </mergeCells>
  <printOptions/>
  <pageMargins left="0.5" right="0.25" top="0.25" bottom="0.5" header="0" footer="0"/>
  <pageSetup blackAndWhite="1" horizontalDpi="600" verticalDpi="600" orientation="portrait" paperSize="9" r:id="rId3"/>
  <headerFooter>
    <oddHeader>&amp;CPage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MayTinhDucDung</dc:creator>
  <cp:keywords/>
  <dc:description/>
  <cp:lastModifiedBy>Admin</cp:lastModifiedBy>
  <cp:lastPrinted>2023-02-24T09:21:52Z</cp:lastPrinted>
  <dcterms:created xsi:type="dcterms:W3CDTF">2022-04-22T03:59:50Z</dcterms:created>
  <dcterms:modified xsi:type="dcterms:W3CDTF">2023-03-10T00:19:42Z</dcterms:modified>
  <cp:category/>
  <cp:version/>
  <cp:contentType/>
  <cp:contentStatus/>
</cp:coreProperties>
</file>